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11895" windowHeight="7950"/>
  </bookViews>
  <sheets>
    <sheet name="Forma de citar" sheetId="3" r:id="rId1"/>
    <sheet name="Hoja1" sheetId="1" r:id="rId2"/>
  </sheets>
  <calcPr calcId="125725"/>
</workbook>
</file>

<file path=xl/calcChain.xml><?xml version="1.0" encoding="utf-8"?>
<calcChain xmlns="http://schemas.openxmlformats.org/spreadsheetml/2006/main">
  <c r="C8" i="1"/>
  <c r="D8" s="1"/>
  <c r="E8" s="1"/>
  <c r="M8"/>
  <c r="N8"/>
  <c r="W8"/>
  <c r="X8" s="1"/>
  <c r="Y8" s="1"/>
  <c r="AG8"/>
  <c r="AH8"/>
  <c r="C9"/>
  <c r="D9" s="1"/>
  <c r="M9"/>
  <c r="N9" s="1"/>
  <c r="W9"/>
  <c r="X9" s="1"/>
  <c r="AG9"/>
  <c r="AH9" s="1"/>
  <c r="C10"/>
  <c r="D10" s="1"/>
  <c r="G10" s="1"/>
  <c r="M10"/>
  <c r="N10" s="1"/>
  <c r="Q10" s="1"/>
  <c r="W10"/>
  <c r="X10" s="1"/>
  <c r="AA10" s="1"/>
  <c r="AG10"/>
  <c r="AH10" s="1"/>
  <c r="AK10" s="1"/>
  <c r="C11"/>
  <c r="D11" s="1"/>
  <c r="G11" s="1"/>
  <c r="M11"/>
  <c r="N11" s="1"/>
  <c r="Q11" s="1"/>
  <c r="W11"/>
  <c r="X11" s="1"/>
  <c r="AA11" s="1"/>
  <c r="AG11"/>
  <c r="AH11" s="1"/>
  <c r="AK11" s="1"/>
  <c r="C12"/>
  <c r="D12" s="1"/>
  <c r="G12" s="1"/>
  <c r="M12"/>
  <c r="N12" s="1"/>
  <c r="Q12" s="1"/>
  <c r="W12"/>
  <c r="X12" s="1"/>
  <c r="AA12" s="1"/>
  <c r="AG12"/>
  <c r="AH12" s="1"/>
  <c r="AK12" s="1"/>
  <c r="C13"/>
  <c r="D13" s="1"/>
  <c r="G13" s="1"/>
  <c r="M13"/>
  <c r="N13" s="1"/>
  <c r="Q13" s="1"/>
  <c r="W13"/>
  <c r="X13" s="1"/>
  <c r="AA13" s="1"/>
  <c r="AG13"/>
  <c r="AH13" s="1"/>
  <c r="AK13" s="1"/>
  <c r="C14"/>
  <c r="D14" s="1"/>
  <c r="G14" s="1"/>
  <c r="M14"/>
  <c r="N14" s="1"/>
  <c r="Q14" s="1"/>
  <c r="W14"/>
  <c r="X14" s="1"/>
  <c r="AA14" s="1"/>
  <c r="AG14"/>
  <c r="AH14" s="1"/>
  <c r="AK14" s="1"/>
  <c r="C15"/>
  <c r="D15" s="1"/>
  <c r="G15" s="1"/>
  <c r="M15"/>
  <c r="N15" s="1"/>
  <c r="Q15" s="1"/>
  <c r="W15"/>
  <c r="X15" s="1"/>
  <c r="AA15" s="1"/>
  <c r="AG15"/>
  <c r="AH15" s="1"/>
  <c r="AK15" s="1"/>
  <c r="C16"/>
  <c r="D16" s="1"/>
  <c r="G16" s="1"/>
  <c r="M16"/>
  <c r="N16" s="1"/>
  <c r="Q16" s="1"/>
  <c r="W16"/>
  <c r="X16" s="1"/>
  <c r="AA16" s="1"/>
  <c r="AG16"/>
  <c r="AH16" s="1"/>
  <c r="AK16" s="1"/>
  <c r="C17"/>
  <c r="D17" s="1"/>
  <c r="G17" s="1"/>
  <c r="M17"/>
  <c r="N17" s="1"/>
  <c r="Q17" s="1"/>
  <c r="W17"/>
  <c r="X17" s="1"/>
  <c r="AA17" s="1"/>
  <c r="AG17"/>
  <c r="AH17" s="1"/>
  <c r="AK17" s="1"/>
  <c r="C18"/>
  <c r="D18" s="1"/>
  <c r="G18" s="1"/>
  <c r="M18"/>
  <c r="N18" s="1"/>
  <c r="Q18" s="1"/>
  <c r="R14" s="1"/>
  <c r="W18"/>
  <c r="X18" s="1"/>
  <c r="AA18" s="1"/>
  <c r="AG18"/>
  <c r="AH18" s="1"/>
  <c r="AK18" s="1"/>
  <c r="AL14" s="1"/>
  <c r="C19"/>
  <c r="D19" s="1"/>
  <c r="G19" s="1"/>
  <c r="M19"/>
  <c r="N19"/>
  <c r="Q19" s="1"/>
  <c r="W19"/>
  <c r="X19" s="1"/>
  <c r="AA19" s="1"/>
  <c r="AG19"/>
  <c r="AH19"/>
  <c r="AK19" s="1"/>
  <c r="C20"/>
  <c r="D20" s="1"/>
  <c r="G20" s="1"/>
  <c r="M20"/>
  <c r="N20"/>
  <c r="Q20" s="1"/>
  <c r="W20"/>
  <c r="X20" s="1"/>
  <c r="AA20" s="1"/>
  <c r="AG20"/>
  <c r="AH20"/>
  <c r="AK20" s="1"/>
  <c r="C21"/>
  <c r="D21" s="1"/>
  <c r="G21" s="1"/>
  <c r="M21"/>
  <c r="N21"/>
  <c r="Q21" s="1"/>
  <c r="W21"/>
  <c r="X21" s="1"/>
  <c r="AA21" s="1"/>
  <c r="AG21"/>
  <c r="AH21"/>
  <c r="AK21" s="1"/>
  <c r="C22"/>
  <c r="D22" s="1"/>
  <c r="G22" s="1"/>
  <c r="M22"/>
  <c r="N22"/>
  <c r="Q22" s="1"/>
  <c r="W22"/>
  <c r="X22" s="1"/>
  <c r="AA22" s="1"/>
  <c r="AG22"/>
  <c r="AH22"/>
  <c r="AK22" s="1"/>
  <c r="C23"/>
  <c r="D23" s="1"/>
  <c r="G23" s="1"/>
  <c r="M23"/>
  <c r="N23"/>
  <c r="Q23" s="1"/>
  <c r="W23"/>
  <c r="X23" s="1"/>
  <c r="AA23" s="1"/>
  <c r="AG23"/>
  <c r="AH23"/>
  <c r="AK23" s="1"/>
  <c r="C24"/>
  <c r="D24" s="1"/>
  <c r="G24" s="1"/>
  <c r="M24"/>
  <c r="N24"/>
  <c r="Q24" s="1"/>
  <c r="W24"/>
  <c r="X24" s="1"/>
  <c r="AA24" s="1"/>
  <c r="AG24"/>
  <c r="AH24"/>
  <c r="AK24" s="1"/>
  <c r="C25"/>
  <c r="D25" s="1"/>
  <c r="G25" s="1"/>
  <c r="M25"/>
  <c r="N25"/>
  <c r="Q25" s="1"/>
  <c r="W25"/>
  <c r="X25" s="1"/>
  <c r="AA25" s="1"/>
  <c r="AG25"/>
  <c r="AH25"/>
  <c r="AK25" s="1"/>
  <c r="C26"/>
  <c r="D26" s="1"/>
  <c r="G26" s="1"/>
  <c r="M26"/>
  <c r="N26"/>
  <c r="Q26" s="1"/>
  <c r="W26"/>
  <c r="X26" s="1"/>
  <c r="AA26" s="1"/>
  <c r="AG26"/>
  <c r="AH26"/>
  <c r="AK26" s="1"/>
  <c r="C27"/>
  <c r="D27" s="1"/>
  <c r="G27" s="1"/>
  <c r="M27"/>
  <c r="N27"/>
  <c r="Q27" s="1"/>
  <c r="W27"/>
  <c r="X27" s="1"/>
  <c r="AA27" s="1"/>
  <c r="AG27"/>
  <c r="AH27"/>
  <c r="AK27" s="1"/>
  <c r="C28"/>
  <c r="D28" s="1"/>
  <c r="E28" s="1"/>
  <c r="E29" s="1"/>
  <c r="M28"/>
  <c r="N28"/>
  <c r="W28"/>
  <c r="X28" s="1"/>
  <c r="Y28" s="1"/>
  <c r="Y29" s="1"/>
  <c r="AG28"/>
  <c r="AH28"/>
  <c r="C29"/>
  <c r="D29" s="1"/>
  <c r="M29"/>
  <c r="N29"/>
  <c r="W29"/>
  <c r="X29" s="1"/>
  <c r="AG29"/>
  <c r="AH29"/>
  <c r="C33"/>
  <c r="D33" s="1"/>
  <c r="E33" s="1"/>
  <c r="M33"/>
  <c r="N33"/>
  <c r="W33"/>
  <c r="X33" s="1"/>
  <c r="Y33" s="1"/>
  <c r="AG33"/>
  <c r="AH33"/>
  <c r="C34"/>
  <c r="D34" s="1"/>
  <c r="M34"/>
  <c r="N34" s="1"/>
  <c r="W34"/>
  <c r="X34" s="1"/>
  <c r="AG34"/>
  <c r="AH34" s="1"/>
  <c r="C35"/>
  <c r="D35" s="1"/>
  <c r="G35" s="1"/>
  <c r="M35"/>
  <c r="N35" s="1"/>
  <c r="Q35" s="1"/>
  <c r="W35"/>
  <c r="X35" s="1"/>
  <c r="AA35" s="1"/>
  <c r="AG35"/>
  <c r="AH35" s="1"/>
  <c r="AK35" s="1"/>
  <c r="C36"/>
  <c r="D36" s="1"/>
  <c r="G36" s="1"/>
  <c r="M36"/>
  <c r="N36" s="1"/>
  <c r="Q36" s="1"/>
  <c r="W36"/>
  <c r="X36" s="1"/>
  <c r="AA36" s="1"/>
  <c r="AG36"/>
  <c r="AH36" s="1"/>
  <c r="AK36" s="1"/>
  <c r="C37"/>
  <c r="D37" s="1"/>
  <c r="G37" s="1"/>
  <c r="M37"/>
  <c r="N37" s="1"/>
  <c r="Q37" s="1"/>
  <c r="W37"/>
  <c r="X37" s="1"/>
  <c r="AA37" s="1"/>
  <c r="AG37"/>
  <c r="AH37" s="1"/>
  <c r="AK37" s="1"/>
  <c r="C38"/>
  <c r="D38" s="1"/>
  <c r="G38" s="1"/>
  <c r="M38"/>
  <c r="N38" s="1"/>
  <c r="Q38" s="1"/>
  <c r="W38"/>
  <c r="X38" s="1"/>
  <c r="AA38" s="1"/>
  <c r="AG38"/>
  <c r="AH38" s="1"/>
  <c r="AK38" s="1"/>
  <c r="C39"/>
  <c r="D39" s="1"/>
  <c r="G39" s="1"/>
  <c r="M39"/>
  <c r="N39" s="1"/>
  <c r="Q39" s="1"/>
  <c r="W39"/>
  <c r="X39" s="1"/>
  <c r="AA39" s="1"/>
  <c r="AG39"/>
  <c r="AH39" s="1"/>
  <c r="AK39" s="1"/>
  <c r="C40"/>
  <c r="D40" s="1"/>
  <c r="G40" s="1"/>
  <c r="M40"/>
  <c r="N40" s="1"/>
  <c r="Q40" s="1"/>
  <c r="W40"/>
  <c r="X40" s="1"/>
  <c r="AA40" s="1"/>
  <c r="AG40"/>
  <c r="AH40" s="1"/>
  <c r="AK40" s="1"/>
  <c r="C41"/>
  <c r="D41" s="1"/>
  <c r="G41" s="1"/>
  <c r="M41"/>
  <c r="N41" s="1"/>
  <c r="Q41" s="1"/>
  <c r="W41"/>
  <c r="X41" s="1"/>
  <c r="AA41" s="1"/>
  <c r="AG41"/>
  <c r="AH41" s="1"/>
  <c r="AK41" s="1"/>
  <c r="C42"/>
  <c r="D42" s="1"/>
  <c r="G42" s="1"/>
  <c r="M42"/>
  <c r="N42" s="1"/>
  <c r="Q42" s="1"/>
  <c r="W42"/>
  <c r="X42" s="1"/>
  <c r="AA42" s="1"/>
  <c r="AG42"/>
  <c r="AH42" s="1"/>
  <c r="AK42" s="1"/>
  <c r="C43"/>
  <c r="D43" s="1"/>
  <c r="G43" s="1"/>
  <c r="M43"/>
  <c r="N43" s="1"/>
  <c r="Q43" s="1"/>
  <c r="R39" s="1"/>
  <c r="W43"/>
  <c r="X43" s="1"/>
  <c r="AA43" s="1"/>
  <c r="AG43"/>
  <c r="AH43" s="1"/>
  <c r="AK43" s="1"/>
  <c r="AL39" s="1"/>
  <c r="C44"/>
  <c r="D44" s="1"/>
  <c r="G44" s="1"/>
  <c r="M44"/>
  <c r="N44"/>
  <c r="Q44" s="1"/>
  <c r="W44"/>
  <c r="X44" s="1"/>
  <c r="AA44" s="1"/>
  <c r="AG44"/>
  <c r="AH44"/>
  <c r="AK44" s="1"/>
  <c r="C45"/>
  <c r="D45" s="1"/>
  <c r="G45" s="1"/>
  <c r="M45"/>
  <c r="N45"/>
  <c r="Q45" s="1"/>
  <c r="W45"/>
  <c r="X45" s="1"/>
  <c r="AA45" s="1"/>
  <c r="AG45"/>
  <c r="AH45"/>
  <c r="AK45" s="1"/>
  <c r="C46"/>
  <c r="D46" s="1"/>
  <c r="G46" s="1"/>
  <c r="M46"/>
  <c r="N46"/>
  <c r="Q46" s="1"/>
  <c r="W46"/>
  <c r="X46" s="1"/>
  <c r="AA46" s="1"/>
  <c r="AG46"/>
  <c r="AH46"/>
  <c r="AK46" s="1"/>
  <c r="C47"/>
  <c r="D47" s="1"/>
  <c r="G47" s="1"/>
  <c r="M47"/>
  <c r="N47"/>
  <c r="Q47" s="1"/>
  <c r="W47"/>
  <c r="X47" s="1"/>
  <c r="AA47" s="1"/>
  <c r="AG47"/>
  <c r="AH47"/>
  <c r="AK47" s="1"/>
  <c r="C48"/>
  <c r="D48" s="1"/>
  <c r="G48" s="1"/>
  <c r="M48"/>
  <c r="N48"/>
  <c r="Q48" s="1"/>
  <c r="W48"/>
  <c r="X48" s="1"/>
  <c r="AA48" s="1"/>
  <c r="AG48"/>
  <c r="AH48"/>
  <c r="AK48" s="1"/>
  <c r="C49"/>
  <c r="D49" s="1"/>
  <c r="G49" s="1"/>
  <c r="M49"/>
  <c r="N49"/>
  <c r="Q49" s="1"/>
  <c r="W49"/>
  <c r="X49" s="1"/>
  <c r="AA49" s="1"/>
  <c r="AG49"/>
  <c r="AH49"/>
  <c r="AK49" s="1"/>
  <c r="C50"/>
  <c r="D50" s="1"/>
  <c r="G50" s="1"/>
  <c r="M50"/>
  <c r="N50"/>
  <c r="Q50" s="1"/>
  <c r="W50"/>
  <c r="X50" s="1"/>
  <c r="AA50" s="1"/>
  <c r="AG50"/>
  <c r="AH50"/>
  <c r="AK50" s="1"/>
  <c r="C51"/>
  <c r="D51" s="1"/>
  <c r="G51" s="1"/>
  <c r="M51"/>
  <c r="N51"/>
  <c r="Q51" s="1"/>
  <c r="W51"/>
  <c r="X51" s="1"/>
  <c r="AA51" s="1"/>
  <c r="AG51"/>
  <c r="AH51"/>
  <c r="AK51" s="1"/>
  <c r="C52"/>
  <c r="D52" s="1"/>
  <c r="G52" s="1"/>
  <c r="M52"/>
  <c r="N52"/>
  <c r="Q52" s="1"/>
  <c r="W52"/>
  <c r="X52" s="1"/>
  <c r="AA52" s="1"/>
  <c r="AG52"/>
  <c r="AH52"/>
  <c r="AK52" s="1"/>
  <c r="C53"/>
  <c r="D53" s="1"/>
  <c r="E53" s="1"/>
  <c r="E54" s="1"/>
  <c r="M53"/>
  <c r="N53"/>
  <c r="W53"/>
  <c r="X53" s="1"/>
  <c r="Y53" s="1"/>
  <c r="Y54" s="1"/>
  <c r="AG53"/>
  <c r="AH53"/>
  <c r="C54"/>
  <c r="D54" s="1"/>
  <c r="M54"/>
  <c r="N54"/>
  <c r="W54"/>
  <c r="X54" s="1"/>
  <c r="AG54"/>
  <c r="AH54"/>
  <c r="C58"/>
  <c r="D58" s="1"/>
  <c r="E58" s="1"/>
  <c r="M58"/>
  <c r="N58"/>
  <c r="W58"/>
  <c r="X58" s="1"/>
  <c r="Y58" s="1"/>
  <c r="AG58"/>
  <c r="AH58"/>
  <c r="C59"/>
  <c r="D59" s="1"/>
  <c r="M59"/>
  <c r="N59" s="1"/>
  <c r="W59"/>
  <c r="X59" s="1"/>
  <c r="AG59"/>
  <c r="AH59" s="1"/>
  <c r="C60"/>
  <c r="D60" s="1"/>
  <c r="G60" s="1"/>
  <c r="M60"/>
  <c r="N60" s="1"/>
  <c r="Q60" s="1"/>
  <c r="W60"/>
  <c r="X60" s="1"/>
  <c r="AA60" s="1"/>
  <c r="AG60"/>
  <c r="AH60" s="1"/>
  <c r="AK60" s="1"/>
  <c r="C61"/>
  <c r="D61" s="1"/>
  <c r="G61" s="1"/>
  <c r="M61"/>
  <c r="N61" s="1"/>
  <c r="Q61" s="1"/>
  <c r="W61"/>
  <c r="X61" s="1"/>
  <c r="AA61" s="1"/>
  <c r="AG61"/>
  <c r="AH61" s="1"/>
  <c r="AK61" s="1"/>
  <c r="C62"/>
  <c r="D62" s="1"/>
  <c r="G62" s="1"/>
  <c r="M62"/>
  <c r="N62" s="1"/>
  <c r="Q62" s="1"/>
  <c r="W62"/>
  <c r="X62" s="1"/>
  <c r="AA62" s="1"/>
  <c r="AG62"/>
  <c r="AH62" s="1"/>
  <c r="AK62" s="1"/>
  <c r="C63"/>
  <c r="D63" s="1"/>
  <c r="G63" s="1"/>
  <c r="M63"/>
  <c r="N63" s="1"/>
  <c r="Q63" s="1"/>
  <c r="W63"/>
  <c r="X63" s="1"/>
  <c r="AA63" s="1"/>
  <c r="AG63"/>
  <c r="AH63" s="1"/>
  <c r="AK63" s="1"/>
  <c r="C64"/>
  <c r="D64" s="1"/>
  <c r="G64" s="1"/>
  <c r="M64"/>
  <c r="N64" s="1"/>
  <c r="Q64" s="1"/>
  <c r="W64"/>
  <c r="X64" s="1"/>
  <c r="AA64" s="1"/>
  <c r="AG64"/>
  <c r="AH64" s="1"/>
  <c r="AK64" s="1"/>
  <c r="C65"/>
  <c r="D65" s="1"/>
  <c r="G65" s="1"/>
  <c r="M65"/>
  <c r="N65" s="1"/>
  <c r="Q65" s="1"/>
  <c r="W65"/>
  <c r="X65" s="1"/>
  <c r="AA65" s="1"/>
  <c r="AG65"/>
  <c r="AH65" s="1"/>
  <c r="AK65" s="1"/>
  <c r="C66"/>
  <c r="D66" s="1"/>
  <c r="G66" s="1"/>
  <c r="M66"/>
  <c r="N66" s="1"/>
  <c r="Q66" s="1"/>
  <c r="W66"/>
  <c r="X66" s="1"/>
  <c r="AA66" s="1"/>
  <c r="AG66"/>
  <c r="AH66" s="1"/>
  <c r="AK66" s="1"/>
  <c r="C67"/>
  <c r="D67" s="1"/>
  <c r="G67" s="1"/>
  <c r="M67"/>
  <c r="N67" s="1"/>
  <c r="Q67" s="1"/>
  <c r="W67"/>
  <c r="X67" s="1"/>
  <c r="AA67" s="1"/>
  <c r="AG67"/>
  <c r="AH67" s="1"/>
  <c r="AK67" s="1"/>
  <c r="C68"/>
  <c r="D68" s="1"/>
  <c r="G68" s="1"/>
  <c r="M68"/>
  <c r="N68" s="1"/>
  <c r="Q68" s="1"/>
  <c r="R64" s="1"/>
  <c r="W68"/>
  <c r="X68" s="1"/>
  <c r="AA68" s="1"/>
  <c r="AG68"/>
  <c r="AH68" s="1"/>
  <c r="AK68" s="1"/>
  <c r="C69"/>
  <c r="D69" s="1"/>
  <c r="G69" s="1"/>
  <c r="M69"/>
  <c r="N69"/>
  <c r="Q69" s="1"/>
  <c r="W69"/>
  <c r="X69" s="1"/>
  <c r="AA69" s="1"/>
  <c r="AG69"/>
  <c r="AH69"/>
  <c r="AK69" s="1"/>
  <c r="C70"/>
  <c r="D70" s="1"/>
  <c r="G70" s="1"/>
  <c r="M70"/>
  <c r="N70"/>
  <c r="Q70" s="1"/>
  <c r="W70"/>
  <c r="X70" s="1"/>
  <c r="AA70" s="1"/>
  <c r="AG70"/>
  <c r="AH70"/>
  <c r="AK70" s="1"/>
  <c r="C71"/>
  <c r="D71" s="1"/>
  <c r="G71" s="1"/>
  <c r="M71"/>
  <c r="N71"/>
  <c r="Q71" s="1"/>
  <c r="W71"/>
  <c r="X71" s="1"/>
  <c r="AA71" s="1"/>
  <c r="AG71"/>
  <c r="AH71"/>
  <c r="AK71" s="1"/>
  <c r="C72"/>
  <c r="D72" s="1"/>
  <c r="G72" s="1"/>
  <c r="M72"/>
  <c r="N72"/>
  <c r="Q72" s="1"/>
  <c r="W72"/>
  <c r="X72" s="1"/>
  <c r="AA72" s="1"/>
  <c r="AG72"/>
  <c r="AH72"/>
  <c r="AK72" s="1"/>
  <c r="C73"/>
  <c r="D73" s="1"/>
  <c r="G73" s="1"/>
  <c r="M73"/>
  <c r="N73"/>
  <c r="Q73" s="1"/>
  <c r="W73"/>
  <c r="X73" s="1"/>
  <c r="AA73" s="1"/>
  <c r="AG73"/>
  <c r="AH73"/>
  <c r="AK73" s="1"/>
  <c r="C74"/>
  <c r="D74" s="1"/>
  <c r="G74" s="1"/>
  <c r="M74"/>
  <c r="N74"/>
  <c r="Q74" s="1"/>
  <c r="W74"/>
  <c r="X74" s="1"/>
  <c r="AA74" s="1"/>
  <c r="AG74"/>
  <c r="AH74"/>
  <c r="AK74" s="1"/>
  <c r="C75"/>
  <c r="D75" s="1"/>
  <c r="G75" s="1"/>
  <c r="M75"/>
  <c r="N75"/>
  <c r="Q75" s="1"/>
  <c r="W75"/>
  <c r="X75" s="1"/>
  <c r="AA75" s="1"/>
  <c r="AG75"/>
  <c r="AH75"/>
  <c r="AK75" s="1"/>
  <c r="C76"/>
  <c r="D76" s="1"/>
  <c r="G76" s="1"/>
  <c r="M76"/>
  <c r="N76"/>
  <c r="Q76" s="1"/>
  <c r="W76"/>
  <c r="X76" s="1"/>
  <c r="AA76" s="1"/>
  <c r="AG76"/>
  <c r="AH76"/>
  <c r="AK76" s="1"/>
  <c r="AL68" s="1"/>
  <c r="C77"/>
  <c r="D77" s="1"/>
  <c r="M77"/>
  <c r="N77" s="1"/>
  <c r="Q77" s="1"/>
  <c r="W77"/>
  <c r="X77"/>
  <c r="AA77" s="1"/>
  <c r="AG77"/>
  <c r="AH77" s="1"/>
  <c r="AK77" s="1"/>
  <c r="C78"/>
  <c r="D78"/>
  <c r="M78"/>
  <c r="N78" s="1"/>
  <c r="O78" s="1"/>
  <c r="W78"/>
  <c r="X78"/>
  <c r="AG78"/>
  <c r="AH78" s="1"/>
  <c r="M79"/>
  <c r="N79"/>
  <c r="W79"/>
  <c r="X79" s="1"/>
  <c r="AG79"/>
  <c r="AH79"/>
  <c r="C83"/>
  <c r="D83" s="1"/>
  <c r="M83"/>
  <c r="N83"/>
  <c r="W83"/>
  <c r="X83" s="1"/>
  <c r="Y83" s="1"/>
  <c r="AG83"/>
  <c r="AH83"/>
  <c r="C84"/>
  <c r="D84" s="1"/>
  <c r="M84"/>
  <c r="N84" s="1"/>
  <c r="W84"/>
  <c r="X84" s="1"/>
  <c r="AG84"/>
  <c r="AH84" s="1"/>
  <c r="C85"/>
  <c r="D85" s="1"/>
  <c r="G85" s="1"/>
  <c r="M85"/>
  <c r="N85" s="1"/>
  <c r="Q85" s="1"/>
  <c r="W85"/>
  <c r="X85" s="1"/>
  <c r="AA85" s="1"/>
  <c r="AG85"/>
  <c r="AH85" s="1"/>
  <c r="AK85" s="1"/>
  <c r="C86"/>
  <c r="D86" s="1"/>
  <c r="G86" s="1"/>
  <c r="M86"/>
  <c r="N86" s="1"/>
  <c r="Q86" s="1"/>
  <c r="W86"/>
  <c r="X86" s="1"/>
  <c r="AA86" s="1"/>
  <c r="AG86"/>
  <c r="AH86" s="1"/>
  <c r="AK86" s="1"/>
  <c r="C87"/>
  <c r="D87" s="1"/>
  <c r="G87" s="1"/>
  <c r="M87"/>
  <c r="N87" s="1"/>
  <c r="Q87" s="1"/>
  <c r="R86" s="1"/>
  <c r="W87"/>
  <c r="X87" s="1"/>
  <c r="AA87" s="1"/>
  <c r="AG87"/>
  <c r="AH87" s="1"/>
  <c r="AK87" s="1"/>
  <c r="AL86" s="1"/>
  <c r="C88"/>
  <c r="D88" s="1"/>
  <c r="G88" s="1"/>
  <c r="M88"/>
  <c r="N88"/>
  <c r="Q88" s="1"/>
  <c r="W88"/>
  <c r="X88"/>
  <c r="AA88" s="1"/>
  <c r="AG88"/>
  <c r="AH88"/>
  <c r="AK88" s="1"/>
  <c r="C89"/>
  <c r="D89" s="1"/>
  <c r="G89" s="1"/>
  <c r="H87" s="1"/>
  <c r="M89"/>
  <c r="N89" s="1"/>
  <c r="Q89" s="1"/>
  <c r="W89"/>
  <c r="X89" s="1"/>
  <c r="AA89" s="1"/>
  <c r="AB87" s="1"/>
  <c r="AG89"/>
  <c r="AH89" s="1"/>
  <c r="AK89" s="1"/>
  <c r="C90"/>
  <c r="D90"/>
  <c r="G90" s="1"/>
  <c r="M90"/>
  <c r="N90"/>
  <c r="Q90" s="1"/>
  <c r="W90"/>
  <c r="X90"/>
  <c r="AA90" s="1"/>
  <c r="AG90"/>
  <c r="AH90"/>
  <c r="AK90" s="1"/>
  <c r="C91"/>
  <c r="D91"/>
  <c r="G91" s="1"/>
  <c r="M91"/>
  <c r="N91"/>
  <c r="Q91" s="1"/>
  <c r="W91"/>
  <c r="X91"/>
  <c r="AA91" s="1"/>
  <c r="M92"/>
  <c r="N92"/>
  <c r="Q92" s="1"/>
  <c r="W92"/>
  <c r="X92"/>
  <c r="AA92" s="1"/>
  <c r="AL92"/>
  <c r="C93"/>
  <c r="D93" s="1"/>
  <c r="G93" s="1"/>
  <c r="M93"/>
  <c r="N93" s="1"/>
  <c r="Q93" s="1"/>
  <c r="R89" s="1"/>
  <c r="W93"/>
  <c r="X93" s="1"/>
  <c r="AA93" s="1"/>
  <c r="AG93"/>
  <c r="AH93" s="1"/>
  <c r="AK93" s="1"/>
  <c r="C94"/>
  <c r="D94" s="1"/>
  <c r="G94" s="1"/>
  <c r="M94"/>
  <c r="N94"/>
  <c r="Q94" s="1"/>
  <c r="W94"/>
  <c r="X94" s="1"/>
  <c r="AA94" s="1"/>
  <c r="C95"/>
  <c r="D95"/>
  <c r="G95" s="1"/>
  <c r="M95"/>
  <c r="N95" s="1"/>
  <c r="Q95" s="1"/>
  <c r="W95"/>
  <c r="X95"/>
  <c r="AA95" s="1"/>
  <c r="AG95"/>
  <c r="AH95" s="1"/>
  <c r="AK95" s="1"/>
  <c r="C96"/>
  <c r="D96"/>
  <c r="G96" s="1"/>
  <c r="M96"/>
  <c r="N96" s="1"/>
  <c r="Q96" s="1"/>
  <c r="W96"/>
  <c r="X96"/>
  <c r="AA96" s="1"/>
  <c r="AG96"/>
  <c r="AH96" s="1"/>
  <c r="AK96" s="1"/>
  <c r="C97"/>
  <c r="D97"/>
  <c r="G97" s="1"/>
  <c r="M97"/>
  <c r="N97" s="1"/>
  <c r="Q97" s="1"/>
  <c r="W97"/>
  <c r="X97"/>
  <c r="AA97" s="1"/>
  <c r="AG97"/>
  <c r="AH97" s="1"/>
  <c r="AK97" s="1"/>
  <c r="C98"/>
  <c r="D98"/>
  <c r="G98" s="1"/>
  <c r="M98"/>
  <c r="N98" s="1"/>
  <c r="Q98" s="1"/>
  <c r="W98"/>
  <c r="X98"/>
  <c r="AA98" s="1"/>
  <c r="AG98"/>
  <c r="AH98" s="1"/>
  <c r="AK98" s="1"/>
  <c r="C99"/>
  <c r="D99"/>
  <c r="G99" s="1"/>
  <c r="M99"/>
  <c r="N99" s="1"/>
  <c r="Q99" s="1"/>
  <c r="W99"/>
  <c r="X99"/>
  <c r="AA99" s="1"/>
  <c r="C100"/>
  <c r="D100" s="1"/>
  <c r="G100" s="1"/>
  <c r="M100"/>
  <c r="N100"/>
  <c r="Q100" s="1"/>
  <c r="W100"/>
  <c r="X100" s="1"/>
  <c r="AA100" s="1"/>
  <c r="C101"/>
  <c r="D101"/>
  <c r="G101" s="1"/>
  <c r="M101"/>
  <c r="N101" s="1"/>
  <c r="Q101" s="1"/>
  <c r="W101"/>
  <c r="X101"/>
  <c r="AA101" s="1"/>
  <c r="AG101"/>
  <c r="AH101" s="1"/>
  <c r="AK101" s="1"/>
  <c r="C102"/>
  <c r="D102"/>
  <c r="G102" s="1"/>
  <c r="M102"/>
  <c r="N102" s="1"/>
  <c r="Q102" s="1"/>
  <c r="W102"/>
  <c r="X102"/>
  <c r="AA102" s="1"/>
  <c r="AG102"/>
  <c r="AH102" s="1"/>
  <c r="AK102" s="1"/>
  <c r="C103"/>
  <c r="D103"/>
  <c r="M103"/>
  <c r="N103" s="1"/>
  <c r="O103" s="1"/>
  <c r="W103"/>
  <c r="X103"/>
  <c r="AG103"/>
  <c r="AH103" s="1"/>
  <c r="M104"/>
  <c r="N104"/>
  <c r="W104"/>
  <c r="X104" s="1"/>
  <c r="AG104"/>
  <c r="AH104"/>
  <c r="C108"/>
  <c r="D108" s="1"/>
  <c r="M108"/>
  <c r="N108"/>
  <c r="W108"/>
  <c r="X108" s="1"/>
  <c r="Y108" s="1"/>
  <c r="AG108"/>
  <c r="AH108"/>
  <c r="AI108" s="1"/>
  <c r="C109"/>
  <c r="D109" s="1"/>
  <c r="M109"/>
  <c r="N109" s="1"/>
  <c r="W109"/>
  <c r="X109" s="1"/>
  <c r="C110"/>
  <c r="D110" s="1"/>
  <c r="G110" s="1"/>
  <c r="M110"/>
  <c r="N110" s="1"/>
  <c r="Q110" s="1"/>
  <c r="W110"/>
  <c r="X110" s="1"/>
  <c r="AA110" s="1"/>
  <c r="AG110"/>
  <c r="AH110"/>
  <c r="AK110" s="1"/>
  <c r="AL110" s="1"/>
  <c r="C111"/>
  <c r="D111"/>
  <c r="G111" s="1"/>
  <c r="M111"/>
  <c r="N111"/>
  <c r="Q111" s="1"/>
  <c r="AK111"/>
  <c r="C112"/>
  <c r="D112" s="1"/>
  <c r="G112" s="1"/>
  <c r="M112"/>
  <c r="N112" s="1"/>
  <c r="Q112" s="1"/>
  <c r="W112"/>
  <c r="X112" s="1"/>
  <c r="AA112" s="1"/>
  <c r="AG112"/>
  <c r="AH112" s="1"/>
  <c r="AK112" s="1"/>
  <c r="C113"/>
  <c r="D113" s="1"/>
  <c r="G113" s="1"/>
  <c r="M113"/>
  <c r="N113" s="1"/>
  <c r="Q113" s="1"/>
  <c r="W113"/>
  <c r="X113" s="1"/>
  <c r="AA113" s="1"/>
  <c r="AG113"/>
  <c r="AH113" s="1"/>
  <c r="AK113" s="1"/>
  <c r="C114"/>
  <c r="D114" s="1"/>
  <c r="G114" s="1"/>
  <c r="M114"/>
  <c r="N114" s="1"/>
  <c r="Q114" s="1"/>
  <c r="W114"/>
  <c r="X114" s="1"/>
  <c r="AA114" s="1"/>
  <c r="AG114"/>
  <c r="AH114" s="1"/>
  <c r="AK114" s="1"/>
  <c r="C115"/>
  <c r="D115" s="1"/>
  <c r="G115" s="1"/>
  <c r="M115"/>
  <c r="N115" s="1"/>
  <c r="Q115" s="1"/>
  <c r="W115"/>
  <c r="X115" s="1"/>
  <c r="AA115" s="1"/>
  <c r="AG115"/>
  <c r="AH115" s="1"/>
  <c r="AK115" s="1"/>
  <c r="C116"/>
  <c r="D116" s="1"/>
  <c r="G116" s="1"/>
  <c r="M116"/>
  <c r="N116" s="1"/>
  <c r="Q116" s="1"/>
  <c r="W116"/>
  <c r="X116" s="1"/>
  <c r="AA116" s="1"/>
  <c r="AG116"/>
  <c r="AH116" s="1"/>
  <c r="AK116" s="1"/>
  <c r="C117"/>
  <c r="D117" s="1"/>
  <c r="G117" s="1"/>
  <c r="M117"/>
  <c r="N117" s="1"/>
  <c r="Q117" s="1"/>
  <c r="W117"/>
  <c r="X117" s="1"/>
  <c r="AA117" s="1"/>
  <c r="AG117"/>
  <c r="AH117" s="1"/>
  <c r="AK117" s="1"/>
  <c r="C118"/>
  <c r="D118" s="1"/>
  <c r="G118" s="1"/>
  <c r="M118"/>
  <c r="N118" s="1"/>
  <c r="Q118" s="1"/>
  <c r="W118"/>
  <c r="X118" s="1"/>
  <c r="AA118" s="1"/>
  <c r="AB114" s="1"/>
  <c r="AG118"/>
  <c r="AH118" s="1"/>
  <c r="AK118" s="1"/>
  <c r="C119"/>
  <c r="D119" s="1"/>
  <c r="G119" s="1"/>
  <c r="M119"/>
  <c r="N119"/>
  <c r="Q119" s="1"/>
  <c r="W119"/>
  <c r="X119" s="1"/>
  <c r="AA119" s="1"/>
  <c r="AG119"/>
  <c r="AH119"/>
  <c r="AK119" s="1"/>
  <c r="C120"/>
  <c r="D120" s="1"/>
  <c r="G120" s="1"/>
  <c r="M120"/>
  <c r="N120"/>
  <c r="Q120" s="1"/>
  <c r="W120"/>
  <c r="X120" s="1"/>
  <c r="AA120" s="1"/>
  <c r="AG120"/>
  <c r="AH120"/>
  <c r="AK120" s="1"/>
  <c r="C121"/>
  <c r="D121" s="1"/>
  <c r="G121" s="1"/>
  <c r="M121"/>
  <c r="N121"/>
  <c r="Q121" s="1"/>
  <c r="W121"/>
  <c r="X121" s="1"/>
  <c r="AA121" s="1"/>
  <c r="AG121"/>
  <c r="AH121"/>
  <c r="AK121" s="1"/>
  <c r="C122"/>
  <c r="D122" s="1"/>
  <c r="G122" s="1"/>
  <c r="H116" s="1"/>
  <c r="M122"/>
  <c r="N122"/>
  <c r="Q122" s="1"/>
  <c r="R116" s="1"/>
  <c r="W122"/>
  <c r="X122" s="1"/>
  <c r="AA122" s="1"/>
  <c r="AK122"/>
  <c r="C123"/>
  <c r="D123" s="1"/>
  <c r="G123" s="1"/>
  <c r="M123"/>
  <c r="N123"/>
  <c r="Q123" s="1"/>
  <c r="W123"/>
  <c r="X123" s="1"/>
  <c r="AA123" s="1"/>
  <c r="AG123"/>
  <c r="AH123"/>
  <c r="AK123" s="1"/>
  <c r="C124"/>
  <c r="D124" s="1"/>
  <c r="G124" s="1"/>
  <c r="M124"/>
  <c r="N124"/>
  <c r="Q124" s="1"/>
  <c r="W124"/>
  <c r="X124" s="1"/>
  <c r="AA124" s="1"/>
  <c r="AG124"/>
  <c r="AH124"/>
  <c r="AK124" s="1"/>
  <c r="C125"/>
  <c r="D125" s="1"/>
  <c r="G125" s="1"/>
  <c r="M125"/>
  <c r="N125"/>
  <c r="Q125" s="1"/>
  <c r="W125"/>
  <c r="X125" s="1"/>
  <c r="AA125" s="1"/>
  <c r="AG125"/>
  <c r="AH125"/>
  <c r="AK125" s="1"/>
  <c r="C126"/>
  <c r="D126" s="1"/>
  <c r="G126" s="1"/>
  <c r="M126"/>
  <c r="N126"/>
  <c r="Q126" s="1"/>
  <c r="W126"/>
  <c r="X126" s="1"/>
  <c r="AA126" s="1"/>
  <c r="AG126"/>
  <c r="AH126"/>
  <c r="AK126" s="1"/>
  <c r="C127"/>
  <c r="D127" s="1"/>
  <c r="G127" s="1"/>
  <c r="M127"/>
  <c r="N127"/>
  <c r="Q127" s="1"/>
  <c r="W127"/>
  <c r="X127" s="1"/>
  <c r="AA127" s="1"/>
  <c r="AG127"/>
  <c r="AH127"/>
  <c r="AK127" s="1"/>
  <c r="C128"/>
  <c r="D128" s="1"/>
  <c r="M128"/>
  <c r="N128"/>
  <c r="O128" s="1"/>
  <c r="W128"/>
  <c r="X128" s="1"/>
  <c r="AG128"/>
  <c r="AH128"/>
  <c r="AI128" s="1"/>
  <c r="C129"/>
  <c r="D129" s="1"/>
  <c r="M129"/>
  <c r="N129"/>
  <c r="W129"/>
  <c r="X129" s="1"/>
  <c r="C135"/>
  <c r="D135" s="1"/>
  <c r="E135" s="1"/>
  <c r="C136"/>
  <c r="D136"/>
  <c r="C137"/>
  <c r="D137"/>
  <c r="G137" s="1"/>
  <c r="C138"/>
  <c r="D138"/>
  <c r="G138" s="1"/>
  <c r="C139"/>
  <c r="D139"/>
  <c r="G139" s="1"/>
  <c r="C140"/>
  <c r="D140"/>
  <c r="G140" s="1"/>
  <c r="C141"/>
  <c r="D141"/>
  <c r="G141" s="1"/>
  <c r="C142"/>
  <c r="D142"/>
  <c r="G142" s="1"/>
  <c r="C143"/>
  <c r="D143"/>
  <c r="G143" s="1"/>
  <c r="C144"/>
  <c r="D144"/>
  <c r="G144" s="1"/>
  <c r="C145"/>
  <c r="D145" s="1"/>
  <c r="G145" s="1"/>
  <c r="H141" s="1"/>
  <c r="C146"/>
  <c r="D146" s="1"/>
  <c r="G146" s="1"/>
  <c r="C147"/>
  <c r="D147"/>
  <c r="G147" s="1"/>
  <c r="C148"/>
  <c r="D148" s="1"/>
  <c r="G148" s="1"/>
  <c r="C149"/>
  <c r="D149"/>
  <c r="G149" s="1"/>
  <c r="H143" s="1"/>
  <c r="C150"/>
  <c r="D150" s="1"/>
  <c r="G150" s="1"/>
  <c r="C152"/>
  <c r="D152"/>
  <c r="G152" s="1"/>
  <c r="C153"/>
  <c r="D153" s="1"/>
  <c r="G153" s="1"/>
  <c r="C154"/>
  <c r="D154"/>
  <c r="G154" s="1"/>
  <c r="C155"/>
  <c r="D155" s="1"/>
  <c r="E155" s="1"/>
  <c r="E156" s="1"/>
  <c r="C156"/>
  <c r="D156"/>
  <c r="AI104" l="1"/>
  <c r="AI103"/>
  <c r="AI79"/>
  <c r="AI78"/>
  <c r="G77"/>
  <c r="E77"/>
  <c r="E78" s="1"/>
  <c r="H142"/>
  <c r="H140"/>
  <c r="H139"/>
  <c r="H138"/>
  <c r="H137"/>
  <c r="E128"/>
  <c r="R118"/>
  <c r="H118"/>
  <c r="R117"/>
  <c r="H117"/>
  <c r="AB116"/>
  <c r="AL115"/>
  <c r="AB115"/>
  <c r="AL114"/>
  <c r="R114"/>
  <c r="AL113"/>
  <c r="R113"/>
  <c r="AL112"/>
  <c r="R112"/>
  <c r="AL111"/>
  <c r="R111"/>
  <c r="R110"/>
  <c r="O108"/>
  <c r="O129" s="1"/>
  <c r="E108"/>
  <c r="AL93"/>
  <c r="H93"/>
  <c r="AB92"/>
  <c r="R92"/>
  <c r="AB91"/>
  <c r="R91"/>
  <c r="AB90"/>
  <c r="R90"/>
  <c r="AB89"/>
  <c r="H89"/>
  <c r="AB88"/>
  <c r="R88"/>
  <c r="AL87"/>
  <c r="R87"/>
  <c r="AB86"/>
  <c r="H86"/>
  <c r="AB85"/>
  <c r="H85"/>
  <c r="O83"/>
  <c r="E83"/>
  <c r="E103" s="1"/>
  <c r="R68"/>
  <c r="H68"/>
  <c r="R67"/>
  <c r="H67"/>
  <c r="R66"/>
  <c r="H66"/>
  <c r="R65"/>
  <c r="H65"/>
  <c r="AB64"/>
  <c r="H64"/>
  <c r="AB63"/>
  <c r="H63"/>
  <c r="AB62"/>
  <c r="H62"/>
  <c r="AB61"/>
  <c r="H61"/>
  <c r="AB60"/>
  <c r="H60"/>
  <c r="H43"/>
  <c r="H42"/>
  <c r="H41"/>
  <c r="H40"/>
  <c r="AB39"/>
  <c r="H39"/>
  <c r="AB38"/>
  <c r="H38"/>
  <c r="AB37"/>
  <c r="H37"/>
  <c r="AB36"/>
  <c r="H36"/>
  <c r="AB35"/>
  <c r="H35"/>
  <c r="H18"/>
  <c r="H17"/>
  <c r="H16"/>
  <c r="H15"/>
  <c r="AB14"/>
  <c r="H14"/>
  <c r="AB13"/>
  <c r="H13"/>
  <c r="AB12"/>
  <c r="H12"/>
  <c r="AB11"/>
  <c r="H11"/>
  <c r="AB10"/>
  <c r="H10"/>
  <c r="H145"/>
  <c r="Y128"/>
  <c r="Y129" s="1"/>
  <c r="AL118"/>
  <c r="AB118"/>
  <c r="AL117"/>
  <c r="AB117"/>
  <c r="AL116"/>
  <c r="R115"/>
  <c r="H115"/>
  <c r="H114"/>
  <c r="AB113"/>
  <c r="H113"/>
  <c r="AB112"/>
  <c r="H112"/>
  <c r="AB111"/>
  <c r="H111"/>
  <c r="H110"/>
  <c r="Y103"/>
  <c r="Y104" s="1"/>
  <c r="O104"/>
  <c r="AB93"/>
  <c r="R93"/>
  <c r="H92"/>
  <c r="AL91"/>
  <c r="H91"/>
  <c r="AL90"/>
  <c r="H90"/>
  <c r="AL85"/>
  <c r="R85"/>
  <c r="AI83"/>
  <c r="Y78"/>
  <c r="Y79" s="1"/>
  <c r="AB68"/>
  <c r="AL67"/>
  <c r="AB67"/>
  <c r="AL66"/>
  <c r="AB66"/>
  <c r="AL65"/>
  <c r="AB65"/>
  <c r="AL64"/>
  <c r="AL63"/>
  <c r="R63"/>
  <c r="AL62"/>
  <c r="R62"/>
  <c r="AL61"/>
  <c r="R61"/>
  <c r="AL60"/>
  <c r="R60"/>
  <c r="AB43"/>
  <c r="AB42"/>
  <c r="AB41"/>
  <c r="AB40"/>
  <c r="AL38"/>
  <c r="R38"/>
  <c r="AL37"/>
  <c r="R37"/>
  <c r="AL36"/>
  <c r="R36"/>
  <c r="AL35"/>
  <c r="R35"/>
  <c r="AB18"/>
  <c r="AB17"/>
  <c r="AB16"/>
  <c r="AB15"/>
  <c r="AL13"/>
  <c r="R13"/>
  <c r="AL12"/>
  <c r="R12"/>
  <c r="AL11"/>
  <c r="R11"/>
  <c r="AL10"/>
  <c r="R10"/>
  <c r="AI53"/>
  <c r="AI54"/>
  <c r="AI129"/>
  <c r="AI58"/>
  <c r="O58"/>
  <c r="O79" s="1"/>
  <c r="O53"/>
  <c r="AL43"/>
  <c r="R43"/>
  <c r="AL42"/>
  <c r="R42"/>
  <c r="AL41"/>
  <c r="R41"/>
  <c r="AL40"/>
  <c r="R40"/>
  <c r="AI33"/>
  <c r="O33"/>
  <c r="AI28"/>
  <c r="O28"/>
  <c r="AL18"/>
  <c r="R18"/>
  <c r="AL17"/>
  <c r="R17"/>
  <c r="AL16"/>
  <c r="R16"/>
  <c r="AL15"/>
  <c r="R15"/>
  <c r="AI8"/>
  <c r="O8"/>
  <c r="O29" l="1"/>
  <c r="O54"/>
  <c r="E129"/>
  <c r="AI29"/>
</calcChain>
</file>

<file path=xl/sharedStrings.xml><?xml version="1.0" encoding="utf-8"?>
<sst xmlns="http://schemas.openxmlformats.org/spreadsheetml/2006/main" count="257" uniqueCount="29">
  <si>
    <t>Excreción de amonio de L. setiferus aliemnatdos con diferentes tipos de alimento y mantenidos e tanques de 90L</t>
  </si>
  <si>
    <t>Penaeus setiferus</t>
  </si>
  <si>
    <t>DIETA C</t>
  </si>
  <si>
    <t>DIETA A</t>
  </si>
  <si>
    <t>DIETA D</t>
  </si>
  <si>
    <t>AYUNO</t>
  </si>
  <si>
    <t>DIETA F</t>
  </si>
  <si>
    <t>muestra</t>
  </si>
  <si>
    <t>mV</t>
  </si>
  <si>
    <t>micro M</t>
  </si>
  <si>
    <t>mg/L</t>
  </si>
  <si>
    <t>flujo</t>
  </si>
  <si>
    <t>microM</t>
  </si>
  <si>
    <t>1 entrada</t>
  </si>
  <si>
    <t>NH3mg/ej/h</t>
  </si>
  <si>
    <t>2 entrada</t>
  </si>
  <si>
    <t>21 control</t>
  </si>
  <si>
    <t>22 control</t>
  </si>
  <si>
    <t>ALIMENTADOS 1 HORA</t>
  </si>
  <si>
    <t>ALIMENTADOS 2 HORAS</t>
  </si>
  <si>
    <t>6 entrada</t>
  </si>
  <si>
    <t>10 entrada</t>
  </si>
  <si>
    <t>sn control</t>
  </si>
  <si>
    <t>66 control</t>
  </si>
  <si>
    <t>ALIMENTADOS 3 HORAS</t>
  </si>
  <si>
    <t>1entrada</t>
  </si>
  <si>
    <t>67 control</t>
  </si>
  <si>
    <t>ALIMENTADOS 4 HORAS</t>
  </si>
  <si>
    <t>ALIMENTADOS 5 HORAS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</si>
</sst>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0</xdr:colOff>
      <xdr:row>7</xdr:row>
      <xdr:rowOff>0</xdr:rowOff>
    </xdr:from>
    <xdr:to>
      <xdr:col>32</xdr:col>
      <xdr:colOff>0</xdr:colOff>
      <xdr:row>8</xdr:row>
      <xdr:rowOff>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23622000" y="1133475"/>
          <a:ext cx="762000" cy="161925"/>
        </a:xfrm>
        <a:prstGeom prst="rect">
          <a:avLst/>
        </a:prstGeom>
        <a:noFill/>
        <a:ln w="9525">
          <a:solidFill>
            <a:srgbClr val="000000"/>
          </a:solidFill>
          <a:prstDash val="solid"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156"/>
  <sheetViews>
    <sheetView workbookViewId="0"/>
  </sheetViews>
  <sheetFormatPr baseColWidth="10" defaultRowHeight="12.75"/>
  <sheetData>
    <row r="1" spans="1:38">
      <c r="A1" t="s">
        <v>0</v>
      </c>
    </row>
    <row r="5" spans="1:38">
      <c r="A5" t="s">
        <v>1</v>
      </c>
      <c r="K5" t="s">
        <v>2</v>
      </c>
      <c r="U5" t="s">
        <v>3</v>
      </c>
      <c r="AE5" t="s">
        <v>4</v>
      </c>
    </row>
    <row r="6" spans="1:38">
      <c r="A6" t="s">
        <v>5</v>
      </c>
      <c r="C6" t="s">
        <v>6</v>
      </c>
      <c r="K6" t="s">
        <v>5</v>
      </c>
      <c r="U6" t="s">
        <v>5</v>
      </c>
      <c r="AE6" t="s">
        <v>5</v>
      </c>
    </row>
    <row r="7" spans="1:38">
      <c r="A7" t="s">
        <v>7</v>
      </c>
      <c r="B7" t="s">
        <v>8</v>
      </c>
      <c r="C7" t="s">
        <v>9</v>
      </c>
      <c r="D7" t="s">
        <v>10</v>
      </c>
      <c r="F7" t="s">
        <v>11</v>
      </c>
      <c r="K7" t="s">
        <v>7</v>
      </c>
      <c r="L7" t="s">
        <v>8</v>
      </c>
      <c r="M7" t="s">
        <v>9</v>
      </c>
      <c r="N7" t="s">
        <v>10</v>
      </c>
      <c r="P7" t="s">
        <v>11</v>
      </c>
      <c r="U7" t="s">
        <v>7</v>
      </c>
      <c r="V7" t="s">
        <v>8</v>
      </c>
      <c r="W7" t="s">
        <v>12</v>
      </c>
      <c r="X7" t="s">
        <v>10</v>
      </c>
      <c r="Z7" t="s">
        <v>11</v>
      </c>
      <c r="AE7" t="s">
        <v>7</v>
      </c>
      <c r="AF7" t="s">
        <v>8</v>
      </c>
      <c r="AG7" t="s">
        <v>12</v>
      </c>
      <c r="AH7" t="s">
        <v>10</v>
      </c>
      <c r="AJ7" t="s">
        <v>11</v>
      </c>
    </row>
    <row r="8" spans="1:38">
      <c r="A8" t="s">
        <v>13</v>
      </c>
      <c r="B8">
        <v>2.63E-2</v>
      </c>
      <c r="C8">
        <f>(B8-0.0678)/0.0138</f>
        <v>-3.0072463768115938</v>
      </c>
      <c r="D8">
        <f>(C8*0.017)</f>
        <v>-5.1123188405797097E-2</v>
      </c>
      <c r="E8">
        <f>(D8+D9)/2</f>
        <v>-6.079347826086956E-2</v>
      </c>
      <c r="G8" t="s">
        <v>14</v>
      </c>
      <c r="H8" t="s">
        <v>14</v>
      </c>
      <c r="K8" t="s">
        <v>13</v>
      </c>
      <c r="L8">
        <v>1.47E-2</v>
      </c>
      <c r="M8">
        <f>(L8-0.0722)/0.0154</f>
        <v>-3.7337662337662336</v>
      </c>
      <c r="N8">
        <f>(M8*0.017)</f>
        <v>-6.3474025974025974E-2</v>
      </c>
      <c r="O8">
        <f>(N8+N9)/2</f>
        <v>-6.7061688311688308E-2</v>
      </c>
      <c r="Q8" t="s">
        <v>14</v>
      </c>
      <c r="R8" t="s">
        <v>14</v>
      </c>
      <c r="U8" t="s">
        <v>13</v>
      </c>
      <c r="V8">
        <v>2.7699999999999999E-2</v>
      </c>
      <c r="W8">
        <f>(V8-0.0431)/0.0151</f>
        <v>-1.0198675496688743</v>
      </c>
      <c r="X8">
        <f>(W8*0.017)</f>
        <v>-1.7337748344370865E-2</v>
      </c>
      <c r="Y8">
        <f>(X8+X9)/2</f>
        <v>-1.9758278145695366E-2</v>
      </c>
      <c r="AA8" t="s">
        <v>14</v>
      </c>
      <c r="AB8" t="s">
        <v>14</v>
      </c>
      <c r="AE8" t="s">
        <v>13</v>
      </c>
      <c r="AF8" s="1">
        <v>2.0500000000000001E-2</v>
      </c>
      <c r="AG8">
        <f>(AF8-0.1355)/0.0129</f>
        <v>-8.9147286821705425</v>
      </c>
      <c r="AH8">
        <f>(AG8*0.017)</f>
        <v>-0.15155038759689923</v>
      </c>
      <c r="AI8">
        <f>(AH8+AH9)/2</f>
        <v>-0.15596511627906978</v>
      </c>
      <c r="AK8" t="s">
        <v>14</v>
      </c>
      <c r="AL8" t="s">
        <v>14</v>
      </c>
    </row>
    <row r="9" spans="1:38">
      <c r="A9" t="s">
        <v>15</v>
      </c>
      <c r="B9">
        <v>1.06E-2</v>
      </c>
      <c r="C9">
        <f t="shared" ref="C9:C24" si="0">(B9-0.0678)/0.0138</f>
        <v>-4.1449275362318838</v>
      </c>
      <c r="D9">
        <f t="shared" ref="D9:D24" si="1">(C9*0.017)</f>
        <v>-7.046376811594203E-2</v>
      </c>
      <c r="K9" t="s">
        <v>15</v>
      </c>
      <c r="L9">
        <v>8.2000000000000007E-3</v>
      </c>
      <c r="M9">
        <f t="shared" ref="M9:M24" si="2">(L9-0.0722)/0.0154</f>
        <v>-4.1558441558441555</v>
      </c>
      <c r="N9">
        <f t="shared" ref="N9:N24" si="3">(M9*0.017)</f>
        <v>-7.0649350649350642E-2</v>
      </c>
      <c r="U9" t="s">
        <v>15</v>
      </c>
      <c r="V9">
        <v>2.3400000000000001E-2</v>
      </c>
      <c r="W9">
        <f t="shared" ref="W9:W18" si="4">(V9-0.0431)/0.0151</f>
        <v>-1.3046357615894038</v>
      </c>
      <c r="X9">
        <f t="shared" ref="X9:X18" si="5">(W9*0.017)</f>
        <v>-2.2178807947019867E-2</v>
      </c>
      <c r="AE9" t="s">
        <v>15</v>
      </c>
      <c r="AF9">
        <v>1.38E-2</v>
      </c>
      <c r="AG9">
        <f t="shared" ref="AG9:AG24" si="6">(AF9-0.1355)/0.0129</f>
        <v>-9.4341085271317837</v>
      </c>
      <c r="AH9">
        <f t="shared" ref="AH9:AH24" si="7">(AG9*0.017)</f>
        <v>-0.16037984496124033</v>
      </c>
    </row>
    <row r="10" spans="1:38">
      <c r="A10">
        <v>3</v>
      </c>
      <c r="B10">
        <v>1.9E-2</v>
      </c>
      <c r="C10">
        <f t="shared" si="0"/>
        <v>-3.5362318840579707</v>
      </c>
      <c r="D10">
        <f t="shared" si="1"/>
        <v>-6.0115942028985507E-2</v>
      </c>
      <c r="F10">
        <v>102</v>
      </c>
      <c r="G10">
        <f>(D10+0.0607)*(180/F10)-0.0049</f>
        <v>-3.8693094629156056E-3</v>
      </c>
      <c r="H10">
        <f>(G10+G11)/2</f>
        <v>-1.0825831202046046E-2</v>
      </c>
      <c r="K10">
        <v>3</v>
      </c>
      <c r="L10">
        <v>1.4500000000000001E-2</v>
      </c>
      <c r="M10">
        <f t="shared" si="2"/>
        <v>-3.7467532467532467</v>
      </c>
      <c r="N10">
        <f t="shared" si="3"/>
        <v>-6.3694805194805193E-2</v>
      </c>
      <c r="P10">
        <v>104</v>
      </c>
      <c r="Q10">
        <f>(N10+0.067)*(180/P10)-0.0247</f>
        <v>-1.8979470529470518E-2</v>
      </c>
      <c r="R10">
        <f>(Q10+Q11)/2</f>
        <v>-2.1558766233766229E-2</v>
      </c>
      <c r="U10">
        <v>3</v>
      </c>
      <c r="V10">
        <v>1.8700000000000001E-2</v>
      </c>
      <c r="W10">
        <f t="shared" si="4"/>
        <v>-1.6158940397350992</v>
      </c>
      <c r="X10">
        <f t="shared" si="5"/>
        <v>-2.7470198675496688E-2</v>
      </c>
      <c r="Z10">
        <v>107</v>
      </c>
      <c r="AA10">
        <f>(X10+0.0197)*(180/Z10)-0.0041</f>
        <v>-1.7171362257844897E-2</v>
      </c>
      <c r="AB10">
        <f>(AA10+AA11)/2</f>
        <v>0.13614113387386273</v>
      </c>
      <c r="AE10">
        <v>3</v>
      </c>
      <c r="AF10">
        <v>1.8599999999999998E-2</v>
      </c>
      <c r="AG10">
        <f t="shared" si="6"/>
        <v>-9.0620155038759691</v>
      </c>
      <c r="AH10">
        <f t="shared" si="7"/>
        <v>-0.1540542635658915</v>
      </c>
      <c r="AJ10">
        <v>108</v>
      </c>
      <c r="AK10">
        <f>(AH10+0.1559)*(180/AJ10)-0.0023</f>
        <v>7.7622739018085637E-4</v>
      </c>
      <c r="AL10">
        <f>(AK10+AK11)/2</f>
        <v>4.0708010335917134E-3</v>
      </c>
    </row>
    <row r="11" spans="1:38">
      <c r="A11">
        <v>4</v>
      </c>
      <c r="B11">
        <v>1.26E-2</v>
      </c>
      <c r="C11">
        <f t="shared" si="0"/>
        <v>-4</v>
      </c>
      <c r="D11">
        <f t="shared" si="1"/>
        <v>-6.8000000000000005E-2</v>
      </c>
      <c r="F11">
        <v>102</v>
      </c>
      <c r="G11">
        <f t="shared" ref="G11:G26" si="8">(D11+0.0607)*(180/F11)-0.0049</f>
        <v>-1.7782352941176485E-2</v>
      </c>
      <c r="H11">
        <f>(G12+G13)/2</f>
        <v>5.0363087843833171E-2</v>
      </c>
      <c r="K11">
        <v>4</v>
      </c>
      <c r="L11">
        <v>1.18E-2</v>
      </c>
      <c r="M11">
        <f t="shared" si="2"/>
        <v>-3.9220779220779223</v>
      </c>
      <c r="N11">
        <f t="shared" si="3"/>
        <v>-6.6675324675324679E-2</v>
      </c>
      <c r="P11">
        <v>104</v>
      </c>
      <c r="Q11">
        <f t="shared" ref="Q11:Q26" si="9">(N11+0.067)*(180/P11)-0.0247</f>
        <v>-2.4138061938061936E-2</v>
      </c>
      <c r="R11">
        <f>(Q12+Q13)/2</f>
        <v>9.3806561859193383E-3</v>
      </c>
      <c r="U11">
        <v>4</v>
      </c>
      <c r="V11">
        <v>0.18060000000000001</v>
      </c>
      <c r="W11">
        <f t="shared" si="4"/>
        <v>9.1059602649006628</v>
      </c>
      <c r="X11">
        <f t="shared" si="5"/>
        <v>0.15480132450331127</v>
      </c>
      <c r="Z11">
        <v>107</v>
      </c>
      <c r="AA11">
        <f t="shared" ref="AA11:AA26" si="10">(X11+0.0197)*(180/Z11)-0.0041</f>
        <v>0.28945363000557034</v>
      </c>
      <c r="AB11">
        <f>(AA12+AA13)/2</f>
        <v>6.5564569536423756E-3</v>
      </c>
      <c r="AE11">
        <v>4</v>
      </c>
      <c r="AF11">
        <v>2.1600000000000001E-2</v>
      </c>
      <c r="AG11">
        <f t="shared" si="6"/>
        <v>-8.829457364341085</v>
      </c>
      <c r="AH11">
        <f t="shared" si="7"/>
        <v>-0.15010077519379847</v>
      </c>
      <c r="AJ11">
        <v>108</v>
      </c>
      <c r="AK11">
        <f t="shared" ref="AK11:AK26" si="11">(AH11+0.1559)*(180/AJ11)-0.0023</f>
        <v>7.3653746770025695E-3</v>
      </c>
      <c r="AL11">
        <f>(AK12+AK13)/2</f>
        <v>1.700628401781297E-2</v>
      </c>
    </row>
    <row r="12" spans="1:38">
      <c r="A12">
        <v>5</v>
      </c>
      <c r="B12">
        <v>3.0499999999999999E-2</v>
      </c>
      <c r="C12">
        <f t="shared" si="0"/>
        <v>-2.7028985507246377</v>
      </c>
      <c r="D12">
        <f t="shared" si="1"/>
        <v>-4.5949275362318846E-2</v>
      </c>
      <c r="F12">
        <v>98</v>
      </c>
      <c r="G12">
        <f t="shared" si="8"/>
        <v>2.2193167701863338E-2</v>
      </c>
      <c r="H12">
        <f>(G14+G15)/2</f>
        <v>-1.4602898550724646E-2</v>
      </c>
      <c r="K12">
        <v>5</v>
      </c>
      <c r="L12">
        <v>2.3599999999999999E-2</v>
      </c>
      <c r="M12">
        <f t="shared" si="2"/>
        <v>-3.1558441558441559</v>
      </c>
      <c r="N12">
        <f t="shared" si="3"/>
        <v>-5.3649350649350655E-2</v>
      </c>
      <c r="P12">
        <v>95</v>
      </c>
      <c r="Q12">
        <f t="shared" si="9"/>
        <v>5.9596719070402829E-4</v>
      </c>
      <c r="R12">
        <f>(Q14+Q15)/2</f>
        <v>-1.4866805671392825E-2</v>
      </c>
      <c r="U12">
        <v>5</v>
      </c>
      <c r="V12">
        <v>3.3599999999999998E-2</v>
      </c>
      <c r="W12">
        <f t="shared" si="4"/>
        <v>-0.62913907284768222</v>
      </c>
      <c r="X12">
        <f t="shared" si="5"/>
        <v>-1.0695364238410599E-2</v>
      </c>
      <c r="Z12">
        <v>96</v>
      </c>
      <c r="AA12">
        <f t="shared" si="10"/>
        <v>1.2783692052980127E-2</v>
      </c>
      <c r="AB12">
        <f>(AA14+AA15)/2</f>
        <v>-9.4366329731613869E-3</v>
      </c>
      <c r="AE12">
        <v>5</v>
      </c>
      <c r="AF12">
        <v>1.8100000000000002E-2</v>
      </c>
      <c r="AG12">
        <f t="shared" si="6"/>
        <v>-9.1007751937984498</v>
      </c>
      <c r="AH12">
        <f t="shared" si="7"/>
        <v>-0.15471317829457365</v>
      </c>
      <c r="AJ12">
        <v>94</v>
      </c>
      <c r="AK12">
        <f t="shared" si="11"/>
        <v>-2.7362691736755942E-5</v>
      </c>
      <c r="AL12">
        <f>(AK14+AK15)/2</f>
        <v>1.4997965116279063E-2</v>
      </c>
    </row>
    <row r="13" spans="1:38">
      <c r="A13">
        <v>6</v>
      </c>
      <c r="B13">
        <v>5.5399999999999998E-2</v>
      </c>
      <c r="C13">
        <f t="shared" si="0"/>
        <v>-0.89855072463768126</v>
      </c>
      <c r="D13">
        <f t="shared" si="1"/>
        <v>-1.5275362318840583E-2</v>
      </c>
      <c r="F13">
        <v>98</v>
      </c>
      <c r="G13">
        <f t="shared" si="8"/>
        <v>7.8533007985802997E-2</v>
      </c>
      <c r="H13">
        <f>(G16+G17)/2</f>
        <v>-1.1369309462915624E-2</v>
      </c>
      <c r="K13">
        <v>6</v>
      </c>
      <c r="L13">
        <v>3.2000000000000001E-2</v>
      </c>
      <c r="M13">
        <f t="shared" si="2"/>
        <v>-2.6103896103896105</v>
      </c>
      <c r="N13">
        <f t="shared" si="3"/>
        <v>-4.4376623376623382E-2</v>
      </c>
      <c r="P13">
        <v>95</v>
      </c>
      <c r="Q13">
        <f t="shared" si="9"/>
        <v>1.8165345181134648E-2</v>
      </c>
      <c r="R13">
        <f>(Q16+Q17)/2</f>
        <v>-2.0383425485405685E-2</v>
      </c>
      <c r="U13">
        <v>6</v>
      </c>
      <c r="V13">
        <v>2.7699999999999999E-2</v>
      </c>
      <c r="W13">
        <f t="shared" si="4"/>
        <v>-1.0198675496688743</v>
      </c>
      <c r="X13">
        <f t="shared" si="5"/>
        <v>-1.7337748344370865E-2</v>
      </c>
      <c r="Z13">
        <v>96</v>
      </c>
      <c r="AA13">
        <f t="shared" si="10"/>
        <v>3.2922185430462551E-4</v>
      </c>
      <c r="AB13">
        <f>(AA16+AA17)/2</f>
        <v>1.7732450331125799E-3</v>
      </c>
      <c r="AE13">
        <v>6</v>
      </c>
      <c r="AF13">
        <v>3.1600000000000003E-2</v>
      </c>
      <c r="AG13">
        <f t="shared" si="6"/>
        <v>-8.054263565891473</v>
      </c>
      <c r="AH13">
        <f t="shared" si="7"/>
        <v>-0.13692248062015505</v>
      </c>
      <c r="AJ13">
        <v>94</v>
      </c>
      <c r="AK13">
        <f t="shared" si="11"/>
        <v>3.4039930727362694E-2</v>
      </c>
      <c r="AL13">
        <f>(AK16+AK17)/2</f>
        <v>4.461860465116263E-3</v>
      </c>
    </row>
    <row r="14" spans="1:38">
      <c r="A14">
        <v>7</v>
      </c>
      <c r="B14">
        <v>1.4E-2</v>
      </c>
      <c r="C14">
        <f t="shared" si="0"/>
        <v>-3.8985507246376812</v>
      </c>
      <c r="D14">
        <f t="shared" si="1"/>
        <v>-6.6275362318840583E-2</v>
      </c>
      <c r="F14">
        <v>108</v>
      </c>
      <c r="G14">
        <f t="shared" si="8"/>
        <v>-1.4192270531400977E-2</v>
      </c>
      <c r="H14">
        <f>(G18+G19)/2</f>
        <v>4.1010434782608463E-3</v>
      </c>
      <c r="K14">
        <v>7</v>
      </c>
      <c r="L14">
        <v>1.7100000000000001E-2</v>
      </c>
      <c r="M14">
        <f t="shared" si="2"/>
        <v>-3.5779220779220777</v>
      </c>
      <c r="N14">
        <f t="shared" si="3"/>
        <v>-6.0824675324675323E-2</v>
      </c>
      <c r="P14">
        <v>109</v>
      </c>
      <c r="Q14">
        <f t="shared" si="9"/>
        <v>-1.4502216132491351E-2</v>
      </c>
      <c r="R14">
        <f>(Q18+Q19)/2</f>
        <v>-1.4322383498854077E-3</v>
      </c>
      <c r="U14">
        <v>7</v>
      </c>
      <c r="V14">
        <v>2.2599999999999999E-2</v>
      </c>
      <c r="W14">
        <f t="shared" si="4"/>
        <v>-1.3576158940397351</v>
      </c>
      <c r="X14">
        <f t="shared" si="5"/>
        <v>-2.3079470198675501E-2</v>
      </c>
      <c r="Z14">
        <v>95</v>
      </c>
      <c r="AA14">
        <f t="shared" si="10"/>
        <v>-1.0503206692227266E-2</v>
      </c>
      <c r="AB14">
        <f>(AA18+AA19)/2</f>
        <v>-5.9333480342294064E-4</v>
      </c>
      <c r="AE14">
        <v>7</v>
      </c>
      <c r="AF14">
        <v>2.9499999999999998E-2</v>
      </c>
      <c r="AG14">
        <f t="shared" si="6"/>
        <v>-8.2170542635658919</v>
      </c>
      <c r="AH14">
        <f t="shared" si="7"/>
        <v>-0.13968992248062018</v>
      </c>
      <c r="AJ14">
        <v>96</v>
      </c>
      <c r="AK14">
        <f t="shared" si="11"/>
        <v>2.8093895348837189E-2</v>
      </c>
      <c r="AL14">
        <f>(AK18+AK19)/2</f>
        <v>8.4601328903654398E-3</v>
      </c>
    </row>
    <row r="15" spans="1:38">
      <c r="A15">
        <v>8</v>
      </c>
      <c r="B15">
        <v>1.3599999999999999E-2</v>
      </c>
      <c r="C15">
        <f t="shared" si="0"/>
        <v>-3.9275362318840581</v>
      </c>
      <c r="D15">
        <f t="shared" si="1"/>
        <v>-6.6768115942028985E-2</v>
      </c>
      <c r="F15">
        <v>108</v>
      </c>
      <c r="G15">
        <f t="shared" si="8"/>
        <v>-1.5013526570048315E-2</v>
      </c>
      <c r="H15">
        <f>(G20+G21)/2</f>
        <v>6.179473684210525E-2</v>
      </c>
      <c r="K15">
        <v>8</v>
      </c>
      <c r="L15">
        <v>1.67E-2</v>
      </c>
      <c r="M15">
        <f t="shared" si="2"/>
        <v>-3.6038961038961039</v>
      </c>
      <c r="N15">
        <f t="shared" si="3"/>
        <v>-6.1266233766233774E-2</v>
      </c>
      <c r="P15">
        <v>109</v>
      </c>
      <c r="Q15">
        <f t="shared" si="9"/>
        <v>-1.5231395210294299E-2</v>
      </c>
      <c r="R15">
        <f>(Q20+Q21)/2</f>
        <v>3.3150375939849635E-3</v>
      </c>
      <c r="U15">
        <v>8</v>
      </c>
      <c r="V15">
        <v>2.3599999999999999E-2</v>
      </c>
      <c r="W15">
        <f t="shared" si="4"/>
        <v>-1.2913907284768211</v>
      </c>
      <c r="X15">
        <f t="shared" si="5"/>
        <v>-2.1953642384105961E-2</v>
      </c>
      <c r="Z15">
        <v>95</v>
      </c>
      <c r="AA15">
        <f t="shared" si="10"/>
        <v>-8.3700592540955077E-3</v>
      </c>
      <c r="AB15">
        <f>(AA20+AA21)/2</f>
        <v>-4.3747230320699708E-2</v>
      </c>
      <c r="AE15">
        <v>8</v>
      </c>
      <c r="AF15">
        <v>1.89E-2</v>
      </c>
      <c r="AG15">
        <f t="shared" si="6"/>
        <v>-9.0387596899224807</v>
      </c>
      <c r="AH15">
        <f t="shared" si="7"/>
        <v>-0.15365891472868218</v>
      </c>
      <c r="AJ15">
        <v>96</v>
      </c>
      <c r="AK15">
        <f t="shared" si="11"/>
        <v>1.9020348837209371E-3</v>
      </c>
      <c r="AL15">
        <f>(AK20+AK21)/2</f>
        <v>4.8689211220330819E-2</v>
      </c>
    </row>
    <row r="16" spans="1:38">
      <c r="A16">
        <v>9</v>
      </c>
      <c r="B16">
        <v>1.49E-2</v>
      </c>
      <c r="C16">
        <f t="shared" si="0"/>
        <v>-3.8333333333333335</v>
      </c>
      <c r="D16">
        <f t="shared" si="1"/>
        <v>-6.5166666666666678E-2</v>
      </c>
      <c r="F16">
        <v>102</v>
      </c>
      <c r="G16">
        <f t="shared" si="8"/>
        <v>-1.2782352941176496E-2</v>
      </c>
      <c r="H16">
        <f>(G22+G23)/2</f>
        <v>2.830230700976042E-2</v>
      </c>
      <c r="K16">
        <v>9</v>
      </c>
      <c r="L16">
        <v>1.54E-2</v>
      </c>
      <c r="M16">
        <f t="shared" si="2"/>
        <v>-3.6883116883116882</v>
      </c>
      <c r="N16">
        <f t="shared" si="3"/>
        <v>-6.2701298701298702E-2</v>
      </c>
      <c r="P16">
        <v>101</v>
      </c>
      <c r="Q16">
        <f t="shared" si="9"/>
        <v>-1.7038948180532334E-2</v>
      </c>
      <c r="R16">
        <f>(Q22+Q23)/2</f>
        <v>-1.0153259611675453E-2</v>
      </c>
      <c r="U16">
        <v>9</v>
      </c>
      <c r="V16">
        <v>2.75E-2</v>
      </c>
      <c r="W16">
        <f t="shared" si="4"/>
        <v>-1.0331125827814569</v>
      </c>
      <c r="X16">
        <f t="shared" si="5"/>
        <v>-1.7562913907284768E-2</v>
      </c>
      <c r="Z16">
        <v>100</v>
      </c>
      <c r="AA16">
        <f t="shared" si="10"/>
        <v>-2.5324503311258432E-4</v>
      </c>
      <c r="AB16">
        <f>(AA22+AA23)/2</f>
        <v>-3.471443148688047E-2</v>
      </c>
      <c r="AE16">
        <v>9</v>
      </c>
      <c r="AF16">
        <v>2.3599999999999999E-2</v>
      </c>
      <c r="AG16">
        <f t="shared" si="6"/>
        <v>-8.674418604651164</v>
      </c>
      <c r="AH16">
        <f t="shared" si="7"/>
        <v>-0.1474651162790698</v>
      </c>
      <c r="AJ16">
        <v>100</v>
      </c>
      <c r="AK16">
        <f t="shared" si="11"/>
        <v>1.2882790697674376E-2</v>
      </c>
      <c r="AL16">
        <f>(AK22+AK23)/2</f>
        <v>-6.0890194198034413E-3</v>
      </c>
    </row>
    <row r="17" spans="1:38">
      <c r="A17">
        <v>10</v>
      </c>
      <c r="B17">
        <v>1.6199999999999999E-2</v>
      </c>
      <c r="C17">
        <f t="shared" si="0"/>
        <v>-3.7391304347826089</v>
      </c>
      <c r="D17">
        <f t="shared" si="1"/>
        <v>-6.3565217391304357E-2</v>
      </c>
      <c r="F17">
        <v>102</v>
      </c>
      <c r="G17">
        <f t="shared" si="8"/>
        <v>-9.9562659846547524E-3</v>
      </c>
      <c r="H17">
        <f>(G24+G25)/2</f>
        <v>2.4488305847076453E-2</v>
      </c>
      <c r="K17">
        <v>10</v>
      </c>
      <c r="L17">
        <v>1.2E-2</v>
      </c>
      <c r="M17">
        <f t="shared" si="2"/>
        <v>-3.9090909090909092</v>
      </c>
      <c r="N17">
        <f t="shared" si="3"/>
        <v>-6.6454545454545461E-2</v>
      </c>
      <c r="P17">
        <v>101</v>
      </c>
      <c r="Q17">
        <f t="shared" si="9"/>
        <v>-2.3727902790279032E-2</v>
      </c>
      <c r="R17">
        <f>(Q24+Q25)/2</f>
        <v>-9.5941276115189197E-3</v>
      </c>
      <c r="U17">
        <v>10</v>
      </c>
      <c r="V17">
        <v>2.9499999999999998E-2</v>
      </c>
      <c r="W17">
        <f t="shared" si="4"/>
        <v>-0.90066225165562919</v>
      </c>
      <c r="X17">
        <f t="shared" si="5"/>
        <v>-1.5311258278145697E-2</v>
      </c>
      <c r="Z17">
        <v>100</v>
      </c>
      <c r="AA17">
        <f t="shared" si="10"/>
        <v>3.799735099337744E-3</v>
      </c>
      <c r="AB17">
        <f>(AA24+AA25)/2</f>
        <v>-5.6981696428571427E-2</v>
      </c>
      <c r="AE17">
        <v>10</v>
      </c>
      <c r="AF17">
        <v>1.6500000000000001E-2</v>
      </c>
      <c r="AG17">
        <f t="shared" si="6"/>
        <v>-9.224806201550388</v>
      </c>
      <c r="AH17">
        <f t="shared" si="7"/>
        <v>-0.15682170542635659</v>
      </c>
      <c r="AJ17">
        <v>100</v>
      </c>
      <c r="AK17">
        <f t="shared" si="11"/>
        <v>-3.9590697674418505E-3</v>
      </c>
      <c r="AL17">
        <f>(AK24+AK25)/2</f>
        <v>-5.122591362126251E-3</v>
      </c>
    </row>
    <row r="18" spans="1:38">
      <c r="A18">
        <v>11</v>
      </c>
      <c r="B18">
        <v>2.3599999999999999E-2</v>
      </c>
      <c r="C18">
        <f t="shared" si="0"/>
        <v>-3.2028985507246381</v>
      </c>
      <c r="D18">
        <f t="shared" si="1"/>
        <v>-5.4449275362318854E-2</v>
      </c>
      <c r="F18">
        <v>125</v>
      </c>
      <c r="G18">
        <f t="shared" si="8"/>
        <v>4.1010434782608463E-3</v>
      </c>
      <c r="H18">
        <f>(G26+G27)/2</f>
        <v>1.2682047685834485E-2</v>
      </c>
      <c r="K18">
        <v>11</v>
      </c>
      <c r="L18">
        <v>2.7199999999999998E-2</v>
      </c>
      <c r="M18">
        <f t="shared" si="2"/>
        <v>-2.9220779220779218</v>
      </c>
      <c r="N18">
        <f t="shared" si="3"/>
        <v>-4.9675324675324678E-2</v>
      </c>
      <c r="P18">
        <v>102</v>
      </c>
      <c r="Q18">
        <f t="shared" si="9"/>
        <v>5.8729564553093999E-3</v>
      </c>
      <c r="R18">
        <f>(Q26+Q27)/2</f>
        <v>1.1821497651284974E-3</v>
      </c>
      <c r="U18">
        <v>11</v>
      </c>
      <c r="V18">
        <v>2.3599999999999999E-2</v>
      </c>
      <c r="W18">
        <f t="shared" si="4"/>
        <v>-1.2913907284768211</v>
      </c>
      <c r="X18">
        <f t="shared" si="5"/>
        <v>-2.1953642384105961E-2</v>
      </c>
      <c r="Z18">
        <v>133</v>
      </c>
      <c r="AA18">
        <f t="shared" si="10"/>
        <v>-7.1500423243539349E-3</v>
      </c>
      <c r="AB18">
        <f>(AA26+AA27)/2</f>
        <v>-3.1481696428571418E-2</v>
      </c>
      <c r="AE18">
        <v>11</v>
      </c>
      <c r="AF18">
        <v>3.3300000000000003E-2</v>
      </c>
      <c r="AG18">
        <f t="shared" si="6"/>
        <v>-7.9224806201550395</v>
      </c>
      <c r="AH18">
        <f t="shared" si="7"/>
        <v>-0.13468217054263568</v>
      </c>
      <c r="AJ18">
        <v>140</v>
      </c>
      <c r="AK18">
        <f t="shared" si="11"/>
        <v>2.4980066445182719E-2</v>
      </c>
      <c r="AL18">
        <f>(AK26+AK27)/2</f>
        <v>5.4046271877247285E-3</v>
      </c>
    </row>
    <row r="19" spans="1:38">
      <c r="A19">
        <v>12</v>
      </c>
      <c r="B19">
        <v>2.3599999999999999E-2</v>
      </c>
      <c r="C19">
        <f t="shared" si="0"/>
        <v>-3.2028985507246381</v>
      </c>
      <c r="D19">
        <f t="shared" si="1"/>
        <v>-5.4449275362318854E-2</v>
      </c>
      <c r="F19">
        <v>125</v>
      </c>
      <c r="G19">
        <f t="shared" si="8"/>
        <v>4.1010434782608463E-3</v>
      </c>
      <c r="K19">
        <v>12</v>
      </c>
      <c r="L19">
        <v>1.9699999999999999E-2</v>
      </c>
      <c r="M19">
        <f t="shared" si="2"/>
        <v>-3.4090909090909092</v>
      </c>
      <c r="N19">
        <f t="shared" si="3"/>
        <v>-5.795454545454546E-2</v>
      </c>
      <c r="P19">
        <v>102</v>
      </c>
      <c r="Q19">
        <f t="shared" si="9"/>
        <v>-8.7374331550802153E-3</v>
      </c>
      <c r="U19">
        <v>12</v>
      </c>
      <c r="V19">
        <v>4.3099999999999999E-2</v>
      </c>
      <c r="W19">
        <f>(V19-0.0532)/0.014</f>
        <v>-0.72142857142857131</v>
      </c>
      <c r="X19">
        <f>(W19*0.017)</f>
        <v>-1.2264285714285714E-2</v>
      </c>
      <c r="Z19">
        <v>133</v>
      </c>
      <c r="AA19">
        <f t="shared" si="10"/>
        <v>5.9633727175080536E-3</v>
      </c>
      <c r="AE19">
        <v>12</v>
      </c>
      <c r="AF19">
        <v>1.38E-2</v>
      </c>
      <c r="AG19">
        <f t="shared" si="6"/>
        <v>-9.4341085271317837</v>
      </c>
      <c r="AH19">
        <f t="shared" si="7"/>
        <v>-0.16037984496124033</v>
      </c>
      <c r="AJ19">
        <v>140</v>
      </c>
      <c r="AK19">
        <f t="shared" si="11"/>
        <v>-8.0598006644518397E-3</v>
      </c>
    </row>
    <row r="20" spans="1:38">
      <c r="A20">
        <v>13</v>
      </c>
      <c r="B20">
        <v>4.4600000000000001E-2</v>
      </c>
      <c r="C20">
        <f t="shared" si="0"/>
        <v>-1.681159420289855</v>
      </c>
      <c r="D20">
        <f t="shared" si="1"/>
        <v>-2.8579710144927536E-2</v>
      </c>
      <c r="F20">
        <v>95</v>
      </c>
      <c r="G20">
        <f t="shared" si="8"/>
        <v>5.5959496567505707E-2</v>
      </c>
      <c r="K20">
        <v>13</v>
      </c>
      <c r="L20">
        <v>2.4299999999999999E-2</v>
      </c>
      <c r="M20">
        <f t="shared" si="2"/>
        <v>-3.11038961038961</v>
      </c>
      <c r="N20">
        <f t="shared" si="3"/>
        <v>-5.2876623376623376E-2</v>
      </c>
      <c r="P20">
        <v>95</v>
      </c>
      <c r="Q20">
        <f t="shared" si="9"/>
        <v>2.0600820232399251E-3</v>
      </c>
      <c r="U20">
        <v>13</v>
      </c>
      <c r="V20">
        <v>1.17E-2</v>
      </c>
      <c r="W20">
        <f t="shared" ref="W20:W29" si="12">(V20-0.0532)/0.014</f>
        <v>-2.964285714285714</v>
      </c>
      <c r="X20">
        <f t="shared" ref="X20:X29" si="13">(W20*0.017)</f>
        <v>-5.0392857142857142E-2</v>
      </c>
      <c r="Z20">
        <v>98</v>
      </c>
      <c r="AA20">
        <f t="shared" si="10"/>
        <v>-6.0474635568513124E-2</v>
      </c>
      <c r="AE20">
        <v>13</v>
      </c>
      <c r="AF20">
        <v>2.3599999999999999E-2</v>
      </c>
      <c r="AG20">
        <f t="shared" si="6"/>
        <v>-8.674418604651164</v>
      </c>
      <c r="AH20">
        <f t="shared" si="7"/>
        <v>-0.1474651162790698</v>
      </c>
      <c r="AJ20">
        <v>97</v>
      </c>
      <c r="AK20">
        <f t="shared" si="11"/>
        <v>1.33523615439942E-2</v>
      </c>
    </row>
    <row r="21" spans="1:38">
      <c r="A21">
        <v>14</v>
      </c>
      <c r="B21">
        <v>4.9599999999999998E-2</v>
      </c>
      <c r="C21">
        <f t="shared" si="0"/>
        <v>-1.318840579710145</v>
      </c>
      <c r="D21">
        <f t="shared" si="1"/>
        <v>-2.2420289855072467E-2</v>
      </c>
      <c r="F21">
        <v>95</v>
      </c>
      <c r="G21">
        <f t="shared" si="8"/>
        <v>6.7629977116704793E-2</v>
      </c>
      <c r="K21">
        <v>14</v>
      </c>
      <c r="L21">
        <v>2.5499999999999998E-2</v>
      </c>
      <c r="M21">
        <f t="shared" si="2"/>
        <v>-3.0324675324675328</v>
      </c>
      <c r="N21">
        <f t="shared" si="3"/>
        <v>-5.1551948051948057E-2</v>
      </c>
      <c r="P21">
        <v>95</v>
      </c>
      <c r="Q21">
        <f t="shared" si="9"/>
        <v>4.5699931647300018E-3</v>
      </c>
      <c r="U21">
        <v>14</v>
      </c>
      <c r="V21">
        <v>2.6700000000000002E-2</v>
      </c>
      <c r="W21">
        <f t="shared" si="12"/>
        <v>-1.8928571428571426</v>
      </c>
      <c r="X21">
        <f t="shared" si="13"/>
        <v>-3.2178571428571424E-2</v>
      </c>
      <c r="Z21">
        <v>98</v>
      </c>
      <c r="AA21">
        <f t="shared" si="10"/>
        <v>-2.7019825072886292E-2</v>
      </c>
      <c r="AE21">
        <v>14</v>
      </c>
      <c r="AF21">
        <v>5.2499999999999998E-2</v>
      </c>
      <c r="AG21">
        <f t="shared" si="6"/>
        <v>-6.4341085271317846</v>
      </c>
      <c r="AH21">
        <f t="shared" si="7"/>
        <v>-0.10937984496124034</v>
      </c>
      <c r="AJ21">
        <v>97</v>
      </c>
      <c r="AK21">
        <f t="shared" si="11"/>
        <v>8.4026060896667434E-2</v>
      </c>
    </row>
    <row r="22" spans="1:38">
      <c r="A22">
        <v>15</v>
      </c>
      <c r="B22">
        <v>4.36E-2</v>
      </c>
      <c r="C22">
        <f t="shared" si="0"/>
        <v>-1.7536231884057971</v>
      </c>
      <c r="D22">
        <f t="shared" si="1"/>
        <v>-2.9811594202898552E-2</v>
      </c>
      <c r="F22">
        <v>98</v>
      </c>
      <c r="G22">
        <f t="shared" si="8"/>
        <v>5.1833806566104694E-2</v>
      </c>
      <c r="K22">
        <v>15</v>
      </c>
      <c r="L22">
        <v>1.8800000000000001E-2</v>
      </c>
      <c r="M22">
        <f t="shared" si="2"/>
        <v>-3.4675324675324677</v>
      </c>
      <c r="N22">
        <f t="shared" si="3"/>
        <v>-5.8948051948051958E-2</v>
      </c>
      <c r="P22">
        <v>101</v>
      </c>
      <c r="Q22">
        <f t="shared" si="9"/>
        <v>-1.034999357078566E-2</v>
      </c>
      <c r="U22">
        <v>15</v>
      </c>
      <c r="V22">
        <v>1.9400000000000001E-2</v>
      </c>
      <c r="W22">
        <f t="shared" si="12"/>
        <v>-2.4142857142857141</v>
      </c>
      <c r="X22">
        <f t="shared" si="13"/>
        <v>-4.1042857142857145E-2</v>
      </c>
      <c r="Z22">
        <v>98</v>
      </c>
      <c r="AA22">
        <f t="shared" si="10"/>
        <v>-4.3301166180758022E-2</v>
      </c>
      <c r="AE22">
        <v>15</v>
      </c>
      <c r="AF22">
        <v>1.6400000000000001E-2</v>
      </c>
      <c r="AG22">
        <f t="shared" si="6"/>
        <v>-9.2325581395348841</v>
      </c>
      <c r="AH22">
        <f t="shared" si="7"/>
        <v>-0.15695348837209305</v>
      </c>
      <c r="AJ22">
        <v>97</v>
      </c>
      <c r="AK22">
        <f t="shared" si="11"/>
        <v>-4.2549268760489443E-3</v>
      </c>
    </row>
    <row r="23" spans="1:38">
      <c r="A23">
        <v>16</v>
      </c>
      <c r="B23">
        <v>2.2800000000000001E-2</v>
      </c>
      <c r="C23">
        <f t="shared" si="0"/>
        <v>-3.2608695652173911</v>
      </c>
      <c r="D23">
        <f t="shared" si="1"/>
        <v>-5.5434782608695651E-2</v>
      </c>
      <c r="F23">
        <v>98</v>
      </c>
      <c r="G23">
        <f t="shared" si="8"/>
        <v>4.7708074534161451E-3</v>
      </c>
      <c r="K23">
        <v>16</v>
      </c>
      <c r="L23">
        <v>1.9E-2</v>
      </c>
      <c r="M23">
        <f t="shared" si="2"/>
        <v>-3.4545454545454541</v>
      </c>
      <c r="N23">
        <f t="shared" si="3"/>
        <v>-5.8727272727272725E-2</v>
      </c>
      <c r="P23">
        <v>101</v>
      </c>
      <c r="Q23">
        <f t="shared" si="9"/>
        <v>-9.9565256525652457E-3</v>
      </c>
      <c r="U23">
        <v>16</v>
      </c>
      <c r="V23">
        <v>2.7099999999999999E-2</v>
      </c>
      <c r="W23">
        <f t="shared" si="12"/>
        <v>-1.8642857142857141</v>
      </c>
      <c r="X23">
        <f t="shared" si="13"/>
        <v>-3.1692857142857141E-2</v>
      </c>
      <c r="Z23">
        <v>98</v>
      </c>
      <c r="AA23">
        <f t="shared" si="10"/>
        <v>-2.6127696793002912E-2</v>
      </c>
      <c r="AE23">
        <v>16</v>
      </c>
      <c r="AF23">
        <v>1.49E-2</v>
      </c>
      <c r="AG23">
        <f t="shared" si="6"/>
        <v>-9.3488372093023262</v>
      </c>
      <c r="AH23">
        <f t="shared" si="7"/>
        <v>-0.15893023255813957</v>
      </c>
      <c r="AJ23">
        <v>97</v>
      </c>
      <c r="AK23">
        <f t="shared" si="11"/>
        <v>-7.9231119635579383E-3</v>
      </c>
    </row>
    <row r="24" spans="1:38">
      <c r="A24">
        <v>17</v>
      </c>
      <c r="B24">
        <v>4.1099999999999998E-2</v>
      </c>
      <c r="C24">
        <f t="shared" si="0"/>
        <v>-1.9347826086956523</v>
      </c>
      <c r="D24">
        <f t="shared" si="1"/>
        <v>-3.2891304347826091E-2</v>
      </c>
      <c r="F24">
        <v>116</v>
      </c>
      <c r="G24">
        <f t="shared" si="8"/>
        <v>3.8251424287856058E-2</v>
      </c>
      <c r="K24">
        <v>17</v>
      </c>
      <c r="L24">
        <v>1.8200000000000001E-2</v>
      </c>
      <c r="M24">
        <f t="shared" si="2"/>
        <v>-3.5064935064935066</v>
      </c>
      <c r="N24">
        <f t="shared" si="3"/>
        <v>-5.9610389610389614E-2</v>
      </c>
      <c r="P24">
        <v>92</v>
      </c>
      <c r="Q24">
        <f t="shared" si="9"/>
        <v>-1.0242066629023149E-2</v>
      </c>
      <c r="U24">
        <v>17</v>
      </c>
      <c r="V24">
        <v>1.66E-2</v>
      </c>
      <c r="W24">
        <f t="shared" si="12"/>
        <v>-2.6142857142857139</v>
      </c>
      <c r="X24">
        <f t="shared" si="13"/>
        <v>-4.4442857142857138E-2</v>
      </c>
      <c r="Z24">
        <v>96</v>
      </c>
      <c r="AA24">
        <f t="shared" si="10"/>
        <v>-5.0492857142857138E-2</v>
      </c>
      <c r="AE24">
        <v>17</v>
      </c>
      <c r="AF24">
        <v>2.0500000000000001E-2</v>
      </c>
      <c r="AG24">
        <f t="shared" si="6"/>
        <v>-8.9147286821705425</v>
      </c>
      <c r="AH24">
        <f t="shared" si="7"/>
        <v>-0.15155038759689923</v>
      </c>
      <c r="AJ24">
        <v>105</v>
      </c>
      <c r="AK24">
        <f t="shared" si="11"/>
        <v>5.1564784053156187E-3</v>
      </c>
    </row>
    <row r="25" spans="1:38">
      <c r="A25">
        <v>18</v>
      </c>
      <c r="B25">
        <v>2.6700000000000002E-2</v>
      </c>
      <c r="C25">
        <f t="shared" ref="C25:C29" si="14">(B25-0.0678)/0.0138</f>
        <v>-2.9782608695652173</v>
      </c>
      <c r="D25">
        <f t="shared" ref="D25:D29" si="15">(C25*0.017)</f>
        <v>-5.0630434782608695E-2</v>
      </c>
      <c r="F25">
        <v>116</v>
      </c>
      <c r="G25">
        <f t="shared" si="8"/>
        <v>1.0725187406296849E-2</v>
      </c>
      <c r="K25">
        <v>18</v>
      </c>
      <c r="L25">
        <v>1.8800000000000001E-2</v>
      </c>
      <c r="M25">
        <f t="shared" ref="M25:M29" si="16">(L25-0.0722)/0.0154</f>
        <v>-3.4675324675324677</v>
      </c>
      <c r="N25">
        <f t="shared" ref="N25:N29" si="17">(M25*0.017)</f>
        <v>-5.8948051948051958E-2</v>
      </c>
      <c r="P25">
        <v>92</v>
      </c>
      <c r="Q25">
        <f t="shared" si="9"/>
        <v>-8.9461885940146924E-3</v>
      </c>
      <c r="U25">
        <v>18</v>
      </c>
      <c r="V25">
        <v>1.09E-2</v>
      </c>
      <c r="W25">
        <f t="shared" si="12"/>
        <v>-3.0214285714285714</v>
      </c>
      <c r="X25">
        <f t="shared" si="13"/>
        <v>-5.1364285714285716E-2</v>
      </c>
      <c r="Z25">
        <v>96</v>
      </c>
      <c r="AA25">
        <f t="shared" si="10"/>
        <v>-6.3470535714285722E-2</v>
      </c>
      <c r="AE25">
        <v>18</v>
      </c>
      <c r="AF25">
        <v>1.14E-2</v>
      </c>
      <c r="AG25">
        <f t="shared" ref="AG25:AG28" si="18">(AF25-0.1355)/0.0129</f>
        <v>-9.620155038759691</v>
      </c>
      <c r="AH25">
        <f t="shared" ref="AH25:AH28" si="19">(AG25*0.017)</f>
        <v>-0.16354263565891475</v>
      </c>
      <c r="AJ25">
        <v>105</v>
      </c>
      <c r="AK25">
        <f t="shared" si="11"/>
        <v>-1.5401661129568121E-2</v>
      </c>
    </row>
    <row r="26" spans="1:38">
      <c r="A26">
        <v>19</v>
      </c>
      <c r="B26">
        <v>2.8199999999999999E-2</v>
      </c>
      <c r="C26">
        <f t="shared" si="14"/>
        <v>-2.8695652173913042</v>
      </c>
      <c r="D26">
        <f t="shared" si="15"/>
        <v>-4.8782608695652173E-2</v>
      </c>
      <c r="F26">
        <v>93</v>
      </c>
      <c r="G26">
        <f t="shared" si="8"/>
        <v>1.8165918653576432E-2</v>
      </c>
      <c r="K26">
        <v>19</v>
      </c>
      <c r="L26">
        <v>2.2700000000000001E-2</v>
      </c>
      <c r="M26">
        <f t="shared" si="16"/>
        <v>-3.2142857142857144</v>
      </c>
      <c r="N26">
        <f t="shared" si="17"/>
        <v>-5.4642857142857146E-2</v>
      </c>
      <c r="P26">
        <v>94</v>
      </c>
      <c r="Q26">
        <f t="shared" si="9"/>
        <v>-1.0373860182370798E-3</v>
      </c>
      <c r="U26">
        <v>19</v>
      </c>
      <c r="V26">
        <v>3.2800000000000003E-2</v>
      </c>
      <c r="W26">
        <f t="shared" si="12"/>
        <v>-1.4571428571428566</v>
      </c>
      <c r="X26">
        <f t="shared" si="13"/>
        <v>-2.4771428571428566E-2</v>
      </c>
      <c r="Z26">
        <v>96</v>
      </c>
      <c r="AA26">
        <f t="shared" si="10"/>
        <v>-1.3608928571428563E-2</v>
      </c>
      <c r="AE26">
        <v>19</v>
      </c>
      <c r="AF26">
        <v>2.3599999999999999E-2</v>
      </c>
      <c r="AG26">
        <f t="shared" si="18"/>
        <v>-8.674418604651164</v>
      </c>
      <c r="AH26">
        <f t="shared" si="19"/>
        <v>-0.1474651162790698</v>
      </c>
      <c r="AJ26">
        <v>97</v>
      </c>
      <c r="AK26">
        <f t="shared" si="11"/>
        <v>1.33523615439942E-2</v>
      </c>
    </row>
    <row r="27" spans="1:38">
      <c r="A27">
        <v>20</v>
      </c>
      <c r="B27">
        <v>2.3599999999999999E-2</v>
      </c>
      <c r="C27">
        <f t="shared" si="14"/>
        <v>-3.2028985507246381</v>
      </c>
      <c r="D27">
        <f t="shared" si="15"/>
        <v>-5.4449275362318854E-2</v>
      </c>
      <c r="F27">
        <v>93</v>
      </c>
      <c r="G27">
        <f>(D27+0.0607)*(180/F27)-0.0049</f>
        <v>7.1981767180925357E-3</v>
      </c>
      <c r="K27">
        <v>20</v>
      </c>
      <c r="L27">
        <v>2.4799999999999999E-2</v>
      </c>
      <c r="M27">
        <f t="shared" si="16"/>
        <v>-3.0779220779220777</v>
      </c>
      <c r="N27">
        <f t="shared" si="17"/>
        <v>-5.2324675324675322E-2</v>
      </c>
      <c r="P27">
        <v>94</v>
      </c>
      <c r="Q27">
        <f>(N27+0.067)*(180/P27)-0.0247</f>
        <v>3.4016855484940746E-3</v>
      </c>
      <c r="U27">
        <v>20</v>
      </c>
      <c r="V27">
        <v>1.7100000000000001E-2</v>
      </c>
      <c r="W27">
        <f t="shared" si="12"/>
        <v>-2.5785714285714278</v>
      </c>
      <c r="X27">
        <f t="shared" si="13"/>
        <v>-4.3835714285714276E-2</v>
      </c>
      <c r="Z27">
        <v>96</v>
      </c>
      <c r="AA27">
        <f>(X27+0.0197)*(180/Z27)-0.0041</f>
        <v>-4.9354464285714272E-2</v>
      </c>
      <c r="AE27">
        <v>20</v>
      </c>
      <c r="AF27">
        <v>1.7100000000000001E-2</v>
      </c>
      <c r="AG27">
        <f t="shared" si="18"/>
        <v>-9.1782945736434112</v>
      </c>
      <c r="AH27">
        <f t="shared" si="19"/>
        <v>-0.15603100775193801</v>
      </c>
      <c r="AJ27">
        <v>97</v>
      </c>
      <c r="AK27">
        <f>(AH27+0.1559)*(180/AJ27)-0.0023</f>
        <v>-2.543107168544743E-3</v>
      </c>
    </row>
    <row r="28" spans="1:38">
      <c r="A28" t="s">
        <v>16</v>
      </c>
      <c r="B28">
        <v>1.9300000000000001E-2</v>
      </c>
      <c r="C28">
        <f t="shared" si="14"/>
        <v>-3.5144927536231885</v>
      </c>
      <c r="D28">
        <f t="shared" si="15"/>
        <v>-5.9746376811594205E-2</v>
      </c>
      <c r="E28">
        <f>(D28+D29)/2</f>
        <v>-5.8268115942028992E-2</v>
      </c>
      <c r="F28">
        <v>91</v>
      </c>
      <c r="K28" t="s">
        <v>16</v>
      </c>
      <c r="L28">
        <v>1.8200000000000001E-2</v>
      </c>
      <c r="M28">
        <f t="shared" si="16"/>
        <v>-3.5064935064935066</v>
      </c>
      <c r="N28">
        <f t="shared" si="17"/>
        <v>-5.9610389610389614E-2</v>
      </c>
      <c r="O28">
        <f>(N28+N29)/2</f>
        <v>-5.4532467532467536E-2</v>
      </c>
      <c r="P28">
        <v>91</v>
      </c>
      <c r="U28" t="s">
        <v>16</v>
      </c>
      <c r="V28">
        <v>4.0899999999999999E-2</v>
      </c>
      <c r="W28">
        <f t="shared" si="12"/>
        <v>-0.87857142857142845</v>
      </c>
      <c r="X28">
        <f t="shared" si="13"/>
        <v>-1.4935714285714285E-2</v>
      </c>
      <c r="Y28">
        <f>(X28+X29)/2</f>
        <v>-1.754642857142857E-2</v>
      </c>
      <c r="Z28">
        <v>95</v>
      </c>
      <c r="AE28" t="s">
        <v>16</v>
      </c>
      <c r="AF28">
        <v>2.0799999999999999E-2</v>
      </c>
      <c r="AG28">
        <f t="shared" si="18"/>
        <v>-8.8914728682170558</v>
      </c>
      <c r="AH28">
        <f t="shared" si="19"/>
        <v>-0.15115503875968997</v>
      </c>
      <c r="AI28">
        <f>(AH28+AH29)/2</f>
        <v>-0.15471317829457368</v>
      </c>
      <c r="AJ28">
        <v>94</v>
      </c>
    </row>
    <row r="29" spans="1:38">
      <c r="A29" t="s">
        <v>17</v>
      </c>
      <c r="B29">
        <v>2.1700000000000001E-2</v>
      </c>
      <c r="C29">
        <f t="shared" si="14"/>
        <v>-3.3405797101449277</v>
      </c>
      <c r="D29">
        <f t="shared" si="15"/>
        <v>-5.6789855072463778E-2</v>
      </c>
      <c r="E29">
        <f>(E28-E8)*(180/91)</f>
        <v>4.9952221691351899E-3</v>
      </c>
      <c r="F29">
        <v>91</v>
      </c>
      <c r="K29" t="s">
        <v>17</v>
      </c>
      <c r="L29">
        <v>2.7400000000000001E-2</v>
      </c>
      <c r="M29">
        <f t="shared" si="16"/>
        <v>-2.9090909090909092</v>
      </c>
      <c r="N29">
        <f t="shared" si="17"/>
        <v>-4.9454545454545459E-2</v>
      </c>
      <c r="O29">
        <f>(O28-O8)*(180/91)</f>
        <v>2.4783074068788342E-2</v>
      </c>
      <c r="P29">
        <v>91</v>
      </c>
      <c r="U29" t="s">
        <v>17</v>
      </c>
      <c r="V29">
        <v>3.6600000000000001E-2</v>
      </c>
      <c r="W29">
        <f t="shared" si="12"/>
        <v>-1.1857142857142855</v>
      </c>
      <c r="X29">
        <f t="shared" si="13"/>
        <v>-2.0157142857142856E-2</v>
      </c>
      <c r="Y29">
        <f>(Y28-Y8)*(180/95)</f>
        <v>4.190872877558139E-3</v>
      </c>
      <c r="Z29">
        <v>95</v>
      </c>
      <c r="AE29" t="s">
        <v>17</v>
      </c>
      <c r="AF29">
        <v>1.54E-2</v>
      </c>
      <c r="AG29">
        <f>(AF29-0.1355)/0.0129</f>
        <v>-9.3100775193798455</v>
      </c>
      <c r="AH29">
        <f>(AG29*0.017)</f>
        <v>-0.15827131782945739</v>
      </c>
      <c r="AI29">
        <f>(AI28-AI8)*(180/94)</f>
        <v>2.3973280554180723E-3</v>
      </c>
      <c r="AJ29">
        <v>94</v>
      </c>
    </row>
    <row r="31" spans="1:38">
      <c r="A31" t="s">
        <v>18</v>
      </c>
      <c r="K31" t="s">
        <v>18</v>
      </c>
      <c r="U31" t="s">
        <v>18</v>
      </c>
      <c r="AE31" t="s">
        <v>18</v>
      </c>
    </row>
    <row r="32" spans="1:38">
      <c r="A32" t="s">
        <v>7</v>
      </c>
      <c r="B32" t="s">
        <v>8</v>
      </c>
      <c r="C32" t="s">
        <v>9</v>
      </c>
      <c r="D32" t="s">
        <v>10</v>
      </c>
      <c r="F32" t="s">
        <v>11</v>
      </c>
      <c r="G32" t="s">
        <v>14</v>
      </c>
      <c r="H32" t="s">
        <v>14</v>
      </c>
      <c r="K32" t="s">
        <v>7</v>
      </c>
      <c r="L32" t="s">
        <v>8</v>
      </c>
      <c r="M32" t="s">
        <v>12</v>
      </c>
      <c r="N32" t="s">
        <v>10</v>
      </c>
      <c r="P32" t="s">
        <v>11</v>
      </c>
      <c r="U32" t="s">
        <v>7</v>
      </c>
      <c r="V32" t="s">
        <v>8</v>
      </c>
      <c r="W32" t="s">
        <v>12</v>
      </c>
      <c r="X32" t="s">
        <v>10</v>
      </c>
      <c r="Z32" t="s">
        <v>11</v>
      </c>
      <c r="AE32" t="s">
        <v>7</v>
      </c>
      <c r="AF32" t="s">
        <v>8</v>
      </c>
      <c r="AG32" t="s">
        <v>12</v>
      </c>
      <c r="AH32" t="s">
        <v>10</v>
      </c>
      <c r="AJ32" t="s">
        <v>11</v>
      </c>
    </row>
    <row r="33" spans="1:38">
      <c r="A33" t="s">
        <v>13</v>
      </c>
      <c r="B33">
        <v>5.1900000000000002E-2</v>
      </c>
      <c r="C33">
        <f>(B33-0.0537)/0.0125</f>
        <v>-0.14399999999999968</v>
      </c>
      <c r="D33">
        <f>(C33*0.017)</f>
        <v>-2.4479999999999949E-3</v>
      </c>
      <c r="E33">
        <f>(D33+D34)/2</f>
        <v>-7.6839999999999947E-3</v>
      </c>
      <c r="K33" t="s">
        <v>13</v>
      </c>
      <c r="L33">
        <v>5.21E-2</v>
      </c>
      <c r="M33">
        <f>(L33-0.0616)/0.0152</f>
        <v>-0.62500000000000011</v>
      </c>
      <c r="N33">
        <f>(M33*0.017)</f>
        <v>-1.0625000000000002E-2</v>
      </c>
      <c r="O33">
        <f>(N33+N34)/2</f>
        <v>-1.3253289473684215E-2</v>
      </c>
      <c r="Q33" t="s">
        <v>14</v>
      </c>
      <c r="R33" t="s">
        <v>14</v>
      </c>
      <c r="U33" t="s">
        <v>13</v>
      </c>
      <c r="V33">
        <v>3.1099999999999999E-2</v>
      </c>
      <c r="W33">
        <f>(V33-0.055)/0.0146</f>
        <v>-1.6369863013698631</v>
      </c>
      <c r="X33">
        <f>(W33*0.017)</f>
        <v>-2.7828767123287676E-2</v>
      </c>
      <c r="Y33">
        <f>(X33+X34)/2</f>
        <v>-3.2369863013698638E-2</v>
      </c>
      <c r="AA33" t="s">
        <v>14</v>
      </c>
      <c r="AB33" t="s">
        <v>14</v>
      </c>
      <c r="AE33" t="s">
        <v>13</v>
      </c>
      <c r="AF33">
        <v>4.2700000000000002E-2</v>
      </c>
      <c r="AG33">
        <f>(AF33-0.0969)/0.0135</f>
        <v>-4.0148148148148151</v>
      </c>
      <c r="AH33">
        <f>(AG33*0.017)</f>
        <v>-6.8251851851851855E-2</v>
      </c>
      <c r="AI33">
        <f>(AH33+AH34)/2</f>
        <v>-8.0277777777777781E-2</v>
      </c>
      <c r="AK33" t="s">
        <v>14</v>
      </c>
      <c r="AL33" t="s">
        <v>14</v>
      </c>
    </row>
    <row r="34" spans="1:38">
      <c r="A34" t="s">
        <v>15</v>
      </c>
      <c r="B34">
        <v>4.4200000000000003E-2</v>
      </c>
      <c r="C34">
        <f t="shared" ref="C34:C49" si="20">(B34-0.0537)/0.0125</f>
        <v>-0.75999999999999956</v>
      </c>
      <c r="D34">
        <f t="shared" ref="D34:D49" si="21">(C34*0.017)</f>
        <v>-1.2919999999999994E-2</v>
      </c>
      <c r="K34" t="s">
        <v>15</v>
      </c>
      <c r="L34">
        <v>4.7399999999999998E-2</v>
      </c>
      <c r="M34">
        <f t="shared" ref="M34:M49" si="22">(L34-0.0616)/0.0152</f>
        <v>-0.93421052631578971</v>
      </c>
      <c r="N34">
        <f t="shared" ref="N34:N49" si="23">(M34*0.017)</f>
        <v>-1.5881578947368427E-2</v>
      </c>
      <c r="U34" t="s">
        <v>15</v>
      </c>
      <c r="V34">
        <v>2.3300000000000001E-2</v>
      </c>
      <c r="W34">
        <f t="shared" ref="W34:W49" si="24">(V34-0.055)/0.0146</f>
        <v>-2.1712328767123288</v>
      </c>
      <c r="X34">
        <f t="shared" ref="X34:X49" si="25">(W34*0.017)</f>
        <v>-3.6910958904109593E-2</v>
      </c>
      <c r="AE34" t="s">
        <v>15</v>
      </c>
      <c r="AF34">
        <v>2.3599999999999999E-2</v>
      </c>
      <c r="AG34">
        <f t="shared" ref="AG34:AG49" si="26">(AF34-0.0969)/0.0135</f>
        <v>-5.4296296296296296</v>
      </c>
      <c r="AH34">
        <f t="shared" ref="AH34:AH49" si="27">(AG34*0.017)</f>
        <v>-9.2303703703703707E-2</v>
      </c>
    </row>
    <row r="35" spans="1:38">
      <c r="A35">
        <v>3</v>
      </c>
      <c r="B35">
        <v>2.2700000000000001E-2</v>
      </c>
      <c r="C35">
        <f t="shared" si="20"/>
        <v>-2.4799999999999995</v>
      </c>
      <c r="D35">
        <f t="shared" si="21"/>
        <v>-4.2159999999999996E-2</v>
      </c>
      <c r="F35">
        <v>102</v>
      </c>
      <c r="G35">
        <f>(D35+0.0076)*(180/F35)+0.0715</f>
        <v>1.0511764705882359E-2</v>
      </c>
      <c r="H35">
        <f>(G35+G36)/2</f>
        <v>0.10531176470588234</v>
      </c>
      <c r="K35">
        <v>3</v>
      </c>
      <c r="L35">
        <v>6.59E-2</v>
      </c>
      <c r="M35">
        <f t="shared" si="22"/>
        <v>0.28289473684210514</v>
      </c>
      <c r="N35">
        <f t="shared" si="23"/>
        <v>4.8092105263157874E-3</v>
      </c>
      <c r="P35">
        <v>104</v>
      </c>
      <c r="Q35">
        <f>(N35+0.0132)*(180/P35)+0.0595</f>
        <v>9.0669787449392705E-2</v>
      </c>
      <c r="R35">
        <f>(Q35+Q36)/2</f>
        <v>8.2830086032388645E-2</v>
      </c>
      <c r="U35">
        <v>3</v>
      </c>
      <c r="V35">
        <v>1.32E-2</v>
      </c>
      <c r="W35">
        <f t="shared" si="24"/>
        <v>-2.8630136986301373</v>
      </c>
      <c r="X35">
        <f t="shared" si="25"/>
        <v>-4.8671232876712336E-2</v>
      </c>
      <c r="Z35">
        <v>107</v>
      </c>
      <c r="AA35">
        <f>(X35+0.0323)*(180/Z35)-0.0006</f>
        <v>-2.8140391755217011E-2</v>
      </c>
      <c r="AB35">
        <f>(AA35+AA36)/2</f>
        <v>-2.2851696325694542E-2</v>
      </c>
      <c r="AE35">
        <v>3</v>
      </c>
      <c r="AF35">
        <v>4.4600000000000001E-2</v>
      </c>
      <c r="AG35">
        <f t="shared" si="26"/>
        <v>-3.8740740740740742</v>
      </c>
      <c r="AH35">
        <f t="shared" si="27"/>
        <v>-6.585925925925927E-2</v>
      </c>
      <c r="AJ35">
        <v>108</v>
      </c>
      <c r="AK35">
        <f>(AH35+0.0802)*(180/AJ35)+0.0233</f>
        <v>4.7201234567901207E-2</v>
      </c>
      <c r="AL35">
        <f>(AK35+AK36)/2</f>
        <v>8.5398765432098761E-2</v>
      </c>
    </row>
    <row r="36" spans="1:38">
      <c r="A36">
        <v>4</v>
      </c>
      <c r="B36">
        <v>0.1017</v>
      </c>
      <c r="C36">
        <f t="shared" si="20"/>
        <v>3.84</v>
      </c>
      <c r="D36">
        <f t="shared" si="21"/>
        <v>6.5280000000000005E-2</v>
      </c>
      <c r="F36">
        <v>102</v>
      </c>
      <c r="G36">
        <f t="shared" ref="G36:G51" si="28">(D36+0.0076)*(180/F36)+0.0715</f>
        <v>0.20011176470588232</v>
      </c>
      <c r="H36">
        <f>(G37+G38)/2</f>
        <v>9.8948163265306116E-2</v>
      </c>
      <c r="K36">
        <v>4</v>
      </c>
      <c r="L36">
        <v>5.7799999999999997E-2</v>
      </c>
      <c r="M36">
        <f t="shared" si="22"/>
        <v>-0.25000000000000033</v>
      </c>
      <c r="N36">
        <f t="shared" si="23"/>
        <v>-4.2500000000000064E-3</v>
      </c>
      <c r="P36">
        <v>104</v>
      </c>
      <c r="Q36">
        <f t="shared" ref="Q36:Q51" si="29">(N36+0.0132)*(180/P36)+0.0595</f>
        <v>7.4990384615384598E-2</v>
      </c>
      <c r="R36">
        <f>(Q37+Q38)/2</f>
        <v>3.9797229916897506E-2</v>
      </c>
      <c r="U36">
        <v>4</v>
      </c>
      <c r="V36">
        <v>1.8599999999999998E-2</v>
      </c>
      <c r="W36">
        <f t="shared" si="24"/>
        <v>-2.493150684931507</v>
      </c>
      <c r="X36">
        <f t="shared" si="25"/>
        <v>-4.2383561643835624E-2</v>
      </c>
      <c r="Z36">
        <v>107</v>
      </c>
      <c r="AA36">
        <f t="shared" ref="AA36:AA51" si="30">(X36+0.0323)*(180/Z36)-0.0006</f>
        <v>-1.7563000896172073E-2</v>
      </c>
      <c r="AB36">
        <f>(AA37+AA38)/2</f>
        <v>2.9069948630136989E-2</v>
      </c>
      <c r="AE36">
        <v>4</v>
      </c>
      <c r="AF36">
        <v>8.1000000000000003E-2</v>
      </c>
      <c r="AG36">
        <f t="shared" si="26"/>
        <v>-1.1777777777777776</v>
      </c>
      <c r="AH36">
        <f t="shared" si="27"/>
        <v>-2.0022222222222219E-2</v>
      </c>
      <c r="AJ36">
        <v>108</v>
      </c>
      <c r="AK36">
        <f t="shared" ref="AK36:AK51" si="31">(AH36+0.0802)*(180/AJ36)+0.0233</f>
        <v>0.1235962962962963</v>
      </c>
      <c r="AL36">
        <f>(AK37+AK38)/2</f>
        <v>6.7519858156028345E-2</v>
      </c>
    </row>
    <row r="37" spans="1:38">
      <c r="A37">
        <v>5</v>
      </c>
      <c r="B37">
        <v>6.08E-2</v>
      </c>
      <c r="C37">
        <f t="shared" si="20"/>
        <v>0.56800000000000017</v>
      </c>
      <c r="D37">
        <f t="shared" si="21"/>
        <v>9.6560000000000031E-3</v>
      </c>
      <c r="F37">
        <v>98</v>
      </c>
      <c r="G37">
        <f t="shared" si="28"/>
        <v>0.10319469387755102</v>
      </c>
      <c r="H37">
        <f>(G39+G40)/2</f>
        <v>2.3759999999999989E-2</v>
      </c>
      <c r="K37">
        <v>5</v>
      </c>
      <c r="L37">
        <v>3.7900000000000003E-2</v>
      </c>
      <c r="M37">
        <f t="shared" si="22"/>
        <v>-1.5592105263157894</v>
      </c>
      <c r="N37">
        <f t="shared" si="23"/>
        <v>-2.6506578947368423E-2</v>
      </c>
      <c r="P37">
        <v>95</v>
      </c>
      <c r="Q37">
        <f t="shared" si="29"/>
        <v>3.4287534626038778E-2</v>
      </c>
      <c r="R37">
        <f>(Q39+Q40)/2</f>
        <v>3.8541646547561551E-2</v>
      </c>
      <c r="U37">
        <v>5</v>
      </c>
      <c r="V37">
        <v>4.3099999999999999E-2</v>
      </c>
      <c r="W37">
        <f t="shared" si="24"/>
        <v>-0.81506849315068497</v>
      </c>
      <c r="X37">
        <f t="shared" si="25"/>
        <v>-1.3856164383561645E-2</v>
      </c>
      <c r="Z37">
        <v>96</v>
      </c>
      <c r="AA37">
        <f t="shared" si="30"/>
        <v>3.3982191780821916E-2</v>
      </c>
      <c r="AB37">
        <f>(AA39+AA40)/2</f>
        <v>9.9677000720980475E-3</v>
      </c>
      <c r="AE37">
        <v>5</v>
      </c>
      <c r="AF37">
        <v>5.3999999999999999E-2</v>
      </c>
      <c r="AG37">
        <f t="shared" si="26"/>
        <v>-3.177777777777778</v>
      </c>
      <c r="AH37">
        <f t="shared" si="27"/>
        <v>-5.4022222222222228E-2</v>
      </c>
      <c r="AJ37">
        <v>94</v>
      </c>
      <c r="AK37">
        <f t="shared" si="31"/>
        <v>7.3427659574468063E-2</v>
      </c>
      <c r="AL37">
        <f>(AK39+AK40)/2</f>
        <v>1.6543055555555554E-2</v>
      </c>
    </row>
    <row r="38" spans="1:38">
      <c r="A38">
        <v>6</v>
      </c>
      <c r="B38">
        <v>5.74E-2</v>
      </c>
      <c r="C38">
        <f t="shared" si="20"/>
        <v>0.29600000000000015</v>
      </c>
      <c r="D38">
        <f t="shared" si="21"/>
        <v>5.0320000000000026E-3</v>
      </c>
      <c r="F38">
        <v>98</v>
      </c>
      <c r="G38">
        <f t="shared" si="28"/>
        <v>9.4701632653061224E-2</v>
      </c>
      <c r="H38">
        <f>(G41+G42)/2</f>
        <v>-1.6008235294117643E-2</v>
      </c>
      <c r="K38">
        <v>6</v>
      </c>
      <c r="L38">
        <v>4.3099999999999999E-2</v>
      </c>
      <c r="M38">
        <f t="shared" si="22"/>
        <v>-1.2171052631578949</v>
      </c>
      <c r="N38">
        <f t="shared" si="23"/>
        <v>-2.0690789473684214E-2</v>
      </c>
      <c r="P38">
        <v>95</v>
      </c>
      <c r="Q38">
        <f t="shared" si="29"/>
        <v>4.5306925207756227E-2</v>
      </c>
      <c r="R38">
        <f>(Q41+Q42)/2</f>
        <v>1.1766935904116722E-2</v>
      </c>
      <c r="U38">
        <v>6</v>
      </c>
      <c r="V38">
        <v>3.8600000000000002E-2</v>
      </c>
      <c r="W38">
        <f t="shared" si="24"/>
        <v>-1.1232876712328765</v>
      </c>
      <c r="X38">
        <f t="shared" si="25"/>
        <v>-1.9095890410958903E-2</v>
      </c>
      <c r="Z38">
        <v>96</v>
      </c>
      <c r="AA38">
        <f t="shared" si="30"/>
        <v>2.4157705479452059E-2</v>
      </c>
      <c r="AB38">
        <f>(AA41+AA42)/2</f>
        <v>-7.1182191780821908E-3</v>
      </c>
      <c r="AE38">
        <v>6</v>
      </c>
      <c r="AF38">
        <v>4.9099999999999998E-2</v>
      </c>
      <c r="AG38">
        <f t="shared" si="26"/>
        <v>-3.5407407407407407</v>
      </c>
      <c r="AH38">
        <f t="shared" si="27"/>
        <v>-6.0192592592592596E-2</v>
      </c>
      <c r="AJ38">
        <v>94</v>
      </c>
      <c r="AK38">
        <f t="shared" si="31"/>
        <v>6.1612056737588634E-2</v>
      </c>
      <c r="AL38">
        <f>(AK41+AK42)/2</f>
        <v>7.0079999999999976E-2</v>
      </c>
    </row>
    <row r="39" spans="1:38">
      <c r="A39">
        <v>7</v>
      </c>
      <c r="B39">
        <v>2.1700000000000001E-2</v>
      </c>
      <c r="C39">
        <f t="shared" si="20"/>
        <v>-2.56</v>
      </c>
      <c r="D39">
        <f t="shared" si="21"/>
        <v>-4.3520000000000003E-2</v>
      </c>
      <c r="F39">
        <v>108</v>
      </c>
      <c r="G39">
        <f t="shared" si="28"/>
        <v>1.1633333333333322E-2</v>
      </c>
      <c r="H39">
        <f>(G43+G44)/2</f>
        <v>4.9640799999999999E-2</v>
      </c>
      <c r="K39">
        <v>7</v>
      </c>
      <c r="L39">
        <v>3.5799999999999998E-2</v>
      </c>
      <c r="M39">
        <f t="shared" si="22"/>
        <v>-1.6973684210526319</v>
      </c>
      <c r="N39">
        <f t="shared" si="23"/>
        <v>-2.8855263157894745E-2</v>
      </c>
      <c r="P39">
        <v>109</v>
      </c>
      <c r="Q39">
        <f t="shared" si="29"/>
        <v>3.3647271849348126E-2</v>
      </c>
      <c r="R39">
        <f>(Q43+Q44)/2</f>
        <v>1.6280959752321977E-2</v>
      </c>
      <c r="U39">
        <v>7</v>
      </c>
      <c r="V39">
        <v>4.5999999999999999E-2</v>
      </c>
      <c r="W39">
        <f t="shared" si="24"/>
        <v>-0.61643835616438358</v>
      </c>
      <c r="X39">
        <f t="shared" si="25"/>
        <v>-1.0479452054794522E-2</v>
      </c>
      <c r="Z39">
        <v>95</v>
      </c>
      <c r="AA39">
        <f t="shared" si="30"/>
        <v>4.0744196106705113E-2</v>
      </c>
      <c r="AB39">
        <f>(AA43+AA44)/2</f>
        <v>1.2385065403234117E-2</v>
      </c>
      <c r="AE39">
        <v>7</v>
      </c>
      <c r="AF39">
        <v>2.5000000000000001E-2</v>
      </c>
      <c r="AG39">
        <f t="shared" si="26"/>
        <v>-5.3259259259259251</v>
      </c>
      <c r="AH39">
        <f t="shared" si="27"/>
        <v>-9.0540740740740727E-2</v>
      </c>
      <c r="AJ39">
        <v>96</v>
      </c>
      <c r="AK39">
        <f t="shared" si="31"/>
        <v>3.9111111111111256E-3</v>
      </c>
      <c r="AL39">
        <f>(AK43+AK44)/2</f>
        <v>8.3047619047618929E-3</v>
      </c>
    </row>
    <row r="40" spans="1:38">
      <c r="A40">
        <v>8</v>
      </c>
      <c r="B40">
        <v>3.2399999999999998E-2</v>
      </c>
      <c r="C40">
        <f t="shared" si="20"/>
        <v>-1.704</v>
      </c>
      <c r="D40">
        <f t="shared" si="21"/>
        <v>-2.8968000000000001E-2</v>
      </c>
      <c r="F40">
        <v>108</v>
      </c>
      <c r="G40">
        <f t="shared" si="28"/>
        <v>3.5886666666666657E-2</v>
      </c>
      <c r="H40">
        <f>(G45+G46)/2</f>
        <v>1.8773263157894727E-2</v>
      </c>
      <c r="K40">
        <v>8</v>
      </c>
      <c r="L40">
        <v>4.1099999999999998E-2</v>
      </c>
      <c r="M40">
        <f t="shared" si="22"/>
        <v>-1.3486842105263162</v>
      </c>
      <c r="N40">
        <f t="shared" si="23"/>
        <v>-2.2927631578947377E-2</v>
      </c>
      <c r="P40">
        <v>109</v>
      </c>
      <c r="Q40">
        <f t="shared" si="29"/>
        <v>4.3436021245774975E-2</v>
      </c>
      <c r="R40">
        <f>(Q45+Q46)/2</f>
        <v>6.3425346260387802E-2</v>
      </c>
      <c r="U40">
        <v>8</v>
      </c>
      <c r="V40">
        <v>1.8100000000000002E-2</v>
      </c>
      <c r="W40">
        <f t="shared" si="24"/>
        <v>-2.5273972602739727</v>
      </c>
      <c r="X40">
        <f t="shared" si="25"/>
        <v>-4.2965753424657541E-2</v>
      </c>
      <c r="Z40">
        <v>95</v>
      </c>
      <c r="AA40">
        <f t="shared" si="30"/>
        <v>-2.0808795962509018E-2</v>
      </c>
      <c r="AB40">
        <f>(AA45+AA46)/2</f>
        <v>1.2103662286832538E-2</v>
      </c>
      <c r="AE40">
        <v>8</v>
      </c>
      <c r="AF40">
        <v>3.5700000000000003E-2</v>
      </c>
      <c r="AG40">
        <f t="shared" si="26"/>
        <v>-4.5333333333333332</v>
      </c>
      <c r="AH40">
        <f t="shared" si="27"/>
        <v>-7.7066666666666672E-2</v>
      </c>
      <c r="AJ40">
        <v>96</v>
      </c>
      <c r="AK40">
        <f t="shared" si="31"/>
        <v>2.9174999999999979E-2</v>
      </c>
      <c r="AL40">
        <f>(AK45+AK46)/2</f>
        <v>6.1011340206185545E-2</v>
      </c>
    </row>
    <row r="41" spans="1:38">
      <c r="A41">
        <v>9</v>
      </c>
      <c r="B41">
        <v>1.2200000000000001E-2</v>
      </c>
      <c r="C41">
        <f t="shared" si="20"/>
        <v>-3.3199999999999994</v>
      </c>
      <c r="D41">
        <f t="shared" si="21"/>
        <v>-5.6439999999999997E-2</v>
      </c>
      <c r="F41">
        <v>102</v>
      </c>
      <c r="G41">
        <f t="shared" si="28"/>
        <v>-1.4688235294117641E-2</v>
      </c>
      <c r="H41">
        <f>(G47+G48)/2</f>
        <v>3.3626530612244881E-2</v>
      </c>
      <c r="K41">
        <v>9</v>
      </c>
      <c r="L41">
        <v>2.53E-2</v>
      </c>
      <c r="M41">
        <f t="shared" si="22"/>
        <v>-2.388157894736842</v>
      </c>
      <c r="N41">
        <f t="shared" si="23"/>
        <v>-4.0598684210526315E-2</v>
      </c>
      <c r="P41">
        <v>101</v>
      </c>
      <c r="Q41">
        <f t="shared" si="29"/>
        <v>1.0670661803022403E-2</v>
      </c>
      <c r="R41">
        <f>(Q47+Q48)/2</f>
        <v>1.1168968212610726E-2</v>
      </c>
      <c r="U41">
        <v>9</v>
      </c>
      <c r="V41">
        <v>3.0800000000000001E-2</v>
      </c>
      <c r="W41">
        <f t="shared" si="24"/>
        <v>-1.6575342465753424</v>
      </c>
      <c r="X41">
        <f t="shared" si="25"/>
        <v>-2.8178082191780824E-2</v>
      </c>
      <c r="Z41">
        <v>100</v>
      </c>
      <c r="AA41">
        <f t="shared" si="30"/>
        <v>6.8194520547945215E-3</v>
      </c>
      <c r="AB41">
        <f>(AA47+AA48)/2</f>
        <v>3.7339893765725461E-2</v>
      </c>
      <c r="AE41">
        <v>9</v>
      </c>
      <c r="AF41">
        <v>2.3599999999999999E-2</v>
      </c>
      <c r="AG41">
        <f t="shared" si="26"/>
        <v>-5.4296296296296296</v>
      </c>
      <c r="AH41">
        <f t="shared" si="27"/>
        <v>-9.2303703703703707E-2</v>
      </c>
      <c r="AJ41">
        <v>100</v>
      </c>
      <c r="AK41">
        <f t="shared" si="31"/>
        <v>1.5133333333333145E-3</v>
      </c>
      <c r="AL41">
        <f>(AK47+AK48)/2</f>
        <v>1.6145360824742255E-2</v>
      </c>
    </row>
    <row r="42" spans="1:38">
      <c r="A42">
        <v>10</v>
      </c>
      <c r="B42">
        <v>1.11E-2</v>
      </c>
      <c r="C42">
        <f t="shared" si="20"/>
        <v>-3.4079999999999999</v>
      </c>
      <c r="D42">
        <f t="shared" si="21"/>
        <v>-5.7936000000000001E-2</v>
      </c>
      <c r="F42">
        <v>102</v>
      </c>
      <c r="G42">
        <f t="shared" si="28"/>
        <v>-1.7328235294117644E-2</v>
      </c>
      <c r="H42">
        <f>(G49+G50)/2</f>
        <v>5.0899310344827586E-2</v>
      </c>
      <c r="K42">
        <v>10</v>
      </c>
      <c r="L42">
        <v>2.64E-2</v>
      </c>
      <c r="M42">
        <f t="shared" si="22"/>
        <v>-2.3157894736842106</v>
      </c>
      <c r="N42">
        <f t="shared" si="23"/>
        <v>-3.936842105263158E-2</v>
      </c>
      <c r="P42">
        <v>101</v>
      </c>
      <c r="Q42">
        <f t="shared" si="29"/>
        <v>1.286321000521104E-2</v>
      </c>
      <c r="R42">
        <f>(Q49+Q50)/2</f>
        <v>5.4562356979405008E-3</v>
      </c>
      <c r="U42">
        <v>10</v>
      </c>
      <c r="V42">
        <v>1.7500000000000002E-2</v>
      </c>
      <c r="W42">
        <f t="shared" si="24"/>
        <v>-2.5684931506849313</v>
      </c>
      <c r="X42">
        <f t="shared" si="25"/>
        <v>-4.3664383561643837E-2</v>
      </c>
      <c r="Z42">
        <v>100</v>
      </c>
      <c r="AA42">
        <f t="shared" si="30"/>
        <v>-2.1055890410958903E-2</v>
      </c>
      <c r="AB42">
        <f>(AA49+AA50)/2</f>
        <v>-1.339366438356164E-2</v>
      </c>
      <c r="AE42">
        <v>10</v>
      </c>
      <c r="AF42">
        <v>8.4099999999999994E-2</v>
      </c>
      <c r="AG42">
        <f t="shared" si="26"/>
        <v>-0.94814814814814863</v>
      </c>
      <c r="AH42">
        <f t="shared" si="27"/>
        <v>-1.6118518518518529E-2</v>
      </c>
      <c r="AJ42">
        <v>100</v>
      </c>
      <c r="AK42">
        <f t="shared" si="31"/>
        <v>0.13864666666666664</v>
      </c>
      <c r="AL42">
        <f>(AK49+AK50)/2</f>
        <v>8.3793650793650525E-3</v>
      </c>
    </row>
    <row r="43" spans="1:38">
      <c r="A43">
        <v>11</v>
      </c>
      <c r="B43">
        <v>3.15E-2</v>
      </c>
      <c r="C43">
        <f t="shared" si="20"/>
        <v>-1.7759999999999998</v>
      </c>
      <c r="D43">
        <f t="shared" si="21"/>
        <v>-3.0192E-2</v>
      </c>
      <c r="F43">
        <v>125</v>
      </c>
      <c r="G43">
        <f t="shared" si="28"/>
        <v>3.8967519999999992E-2</v>
      </c>
      <c r="H43">
        <f>(G51+G52)/2</f>
        <v>8.4264516129032262E-3</v>
      </c>
      <c r="K43">
        <v>11</v>
      </c>
      <c r="L43">
        <v>2.81E-2</v>
      </c>
      <c r="M43">
        <f t="shared" si="22"/>
        <v>-2.2039473684210527</v>
      </c>
      <c r="N43">
        <f t="shared" si="23"/>
        <v>-3.7467105263157899E-2</v>
      </c>
      <c r="P43">
        <v>102</v>
      </c>
      <c r="Q43">
        <f t="shared" si="29"/>
        <v>1.6675696594427233E-2</v>
      </c>
      <c r="R43">
        <f>(Q51+Q52)/2</f>
        <v>4.0658454647256426E-2</v>
      </c>
      <c r="U43">
        <v>11</v>
      </c>
      <c r="V43">
        <v>2.3599999999999999E-2</v>
      </c>
      <c r="W43">
        <f t="shared" si="24"/>
        <v>-2.150684931506849</v>
      </c>
      <c r="X43">
        <f t="shared" si="25"/>
        <v>-3.6561643835616435E-2</v>
      </c>
      <c r="Z43">
        <v>133</v>
      </c>
      <c r="AA43">
        <f t="shared" si="30"/>
        <v>-6.3676382737665998E-3</v>
      </c>
      <c r="AB43">
        <f>(AA51+AA52)/2</f>
        <v>8.6568493150684933E-3</v>
      </c>
      <c r="AE43">
        <v>11</v>
      </c>
      <c r="AF43">
        <v>2.3599999999999999E-2</v>
      </c>
      <c r="AG43">
        <f t="shared" si="26"/>
        <v>-5.4296296296296296</v>
      </c>
      <c r="AH43">
        <f t="shared" si="27"/>
        <v>-9.2303703703703707E-2</v>
      </c>
      <c r="AJ43">
        <v>140</v>
      </c>
      <c r="AK43">
        <f t="shared" si="31"/>
        <v>7.7380952380952245E-3</v>
      </c>
      <c r="AL43">
        <f>(AK51+AK52)/2</f>
        <v>8.3951890034362348E-4</v>
      </c>
    </row>
    <row r="44" spans="1:38">
      <c r="A44">
        <v>12</v>
      </c>
      <c r="B44">
        <v>4.24E-2</v>
      </c>
      <c r="C44">
        <f t="shared" si="20"/>
        <v>-0.9039999999999998</v>
      </c>
      <c r="D44">
        <f t="shared" si="21"/>
        <v>-1.5367999999999998E-2</v>
      </c>
      <c r="F44">
        <v>125</v>
      </c>
      <c r="G44">
        <f t="shared" si="28"/>
        <v>6.0314079999999999E-2</v>
      </c>
      <c r="K44">
        <v>12</v>
      </c>
      <c r="L44">
        <v>2.7699999999999999E-2</v>
      </c>
      <c r="M44">
        <f t="shared" si="22"/>
        <v>-2.2302631578947367</v>
      </c>
      <c r="N44">
        <f t="shared" si="23"/>
        <v>-3.7914473684210526E-2</v>
      </c>
      <c r="P44">
        <v>102</v>
      </c>
      <c r="Q44">
        <f t="shared" si="29"/>
        <v>1.588622291021672E-2</v>
      </c>
      <c r="U44">
        <v>12</v>
      </c>
      <c r="V44">
        <v>4.7399999999999998E-2</v>
      </c>
      <c r="W44">
        <f t="shared" si="24"/>
        <v>-0.52054794520547965</v>
      </c>
      <c r="X44">
        <f t="shared" si="25"/>
        <v>-8.8493150684931538E-3</v>
      </c>
      <c r="Z44">
        <v>133</v>
      </c>
      <c r="AA44">
        <f t="shared" si="30"/>
        <v>3.1137769080234832E-2</v>
      </c>
      <c r="AE44">
        <v>12</v>
      </c>
      <c r="AF44">
        <v>2.4299999999999999E-2</v>
      </c>
      <c r="AG44">
        <f t="shared" si="26"/>
        <v>-5.3777777777777773</v>
      </c>
      <c r="AH44">
        <f t="shared" si="27"/>
        <v>-9.1422222222222224E-2</v>
      </c>
      <c r="AJ44">
        <v>140</v>
      </c>
      <c r="AK44">
        <f t="shared" si="31"/>
        <v>8.8714285714285614E-3</v>
      </c>
    </row>
    <row r="45" spans="1:38">
      <c r="A45">
        <v>13</v>
      </c>
      <c r="B45">
        <v>4.0899999999999999E-2</v>
      </c>
      <c r="C45">
        <f t="shared" si="20"/>
        <v>-1.0239999999999998</v>
      </c>
      <c r="D45">
        <f t="shared" si="21"/>
        <v>-1.7407999999999996E-2</v>
      </c>
      <c r="F45">
        <v>95</v>
      </c>
      <c r="G45">
        <f t="shared" si="28"/>
        <v>5.2916421052631578E-2</v>
      </c>
      <c r="K45">
        <v>13</v>
      </c>
      <c r="L45">
        <v>6.0199999999999997E-2</v>
      </c>
      <c r="M45">
        <f t="shared" si="22"/>
        <v>-9.2105263157895093E-2</v>
      </c>
      <c r="N45">
        <f t="shared" si="23"/>
        <v>-1.5657894736842168E-3</v>
      </c>
      <c r="P45">
        <v>95</v>
      </c>
      <c r="Q45">
        <f t="shared" si="29"/>
        <v>8.1543767313019377E-2</v>
      </c>
      <c r="U45">
        <v>13</v>
      </c>
      <c r="V45">
        <v>4.3099999999999999E-2</v>
      </c>
      <c r="W45">
        <f t="shared" si="24"/>
        <v>-0.81506849315068497</v>
      </c>
      <c r="X45">
        <f t="shared" si="25"/>
        <v>-1.3856164383561645E-2</v>
      </c>
      <c r="Z45">
        <v>98</v>
      </c>
      <c r="AA45">
        <f t="shared" si="30"/>
        <v>3.3276432764886774E-2</v>
      </c>
      <c r="AE45">
        <v>13</v>
      </c>
      <c r="AF45">
        <v>4.4600000000000001E-2</v>
      </c>
      <c r="AG45">
        <f t="shared" si="26"/>
        <v>-3.8740740740740742</v>
      </c>
      <c r="AH45">
        <f t="shared" si="27"/>
        <v>-6.585925925925927E-2</v>
      </c>
      <c r="AJ45">
        <v>97</v>
      </c>
      <c r="AK45">
        <f t="shared" si="31"/>
        <v>4.9911683848797225E-2</v>
      </c>
    </row>
    <row r="46" spans="1:38">
      <c r="A46">
        <v>14</v>
      </c>
      <c r="B46">
        <v>1.44E-2</v>
      </c>
      <c r="C46">
        <f t="shared" si="20"/>
        <v>-3.1440000000000001</v>
      </c>
      <c r="D46">
        <f t="shared" si="21"/>
        <v>-5.3448000000000009E-2</v>
      </c>
      <c r="F46">
        <v>95</v>
      </c>
      <c r="G46">
        <f t="shared" si="28"/>
        <v>-1.5369894736842124E-2</v>
      </c>
      <c r="K46">
        <v>14</v>
      </c>
      <c r="L46">
        <v>4.3099999999999999E-2</v>
      </c>
      <c r="M46">
        <f t="shared" si="22"/>
        <v>-1.2171052631578949</v>
      </c>
      <c r="N46">
        <f t="shared" si="23"/>
        <v>-2.0690789473684214E-2</v>
      </c>
      <c r="P46">
        <v>95</v>
      </c>
      <c r="Q46">
        <f t="shared" si="29"/>
        <v>4.5306925207756227E-2</v>
      </c>
      <c r="U46">
        <v>14</v>
      </c>
      <c r="V46">
        <v>2.3300000000000001E-2</v>
      </c>
      <c r="W46">
        <f t="shared" si="24"/>
        <v>-2.1712328767123288</v>
      </c>
      <c r="X46">
        <f t="shared" si="25"/>
        <v>-3.6910958904109593E-2</v>
      </c>
      <c r="Z46">
        <v>98</v>
      </c>
      <c r="AA46">
        <f t="shared" si="30"/>
        <v>-9.0691081912216975E-3</v>
      </c>
      <c r="AE46">
        <v>14</v>
      </c>
      <c r="AF46">
        <v>5.4100000000000002E-2</v>
      </c>
      <c r="AG46">
        <f t="shared" si="26"/>
        <v>-3.1703703703703701</v>
      </c>
      <c r="AH46">
        <f t="shared" si="27"/>
        <v>-5.3896296296296296E-2</v>
      </c>
      <c r="AJ46">
        <v>97</v>
      </c>
      <c r="AK46">
        <f t="shared" si="31"/>
        <v>7.2110996563573865E-2</v>
      </c>
    </row>
    <row r="47" spans="1:38">
      <c r="A47">
        <v>15</v>
      </c>
      <c r="B47">
        <v>3.3799999999999997E-2</v>
      </c>
      <c r="C47">
        <f t="shared" si="20"/>
        <v>-1.5920000000000001</v>
      </c>
      <c r="D47">
        <f t="shared" si="21"/>
        <v>-2.7064000000000005E-2</v>
      </c>
      <c r="F47">
        <v>98</v>
      </c>
      <c r="G47">
        <f t="shared" si="28"/>
        <v>3.5749795918367328E-2</v>
      </c>
      <c r="K47">
        <v>15</v>
      </c>
      <c r="L47">
        <v>2.4199999999999999E-2</v>
      </c>
      <c r="M47">
        <f t="shared" si="22"/>
        <v>-2.4605263157894739</v>
      </c>
      <c r="N47">
        <f t="shared" si="23"/>
        <v>-4.1828947368421056E-2</v>
      </c>
      <c r="P47">
        <v>101</v>
      </c>
      <c r="Q47">
        <f t="shared" si="29"/>
        <v>8.4781136008337601E-3</v>
      </c>
      <c r="U47">
        <v>15</v>
      </c>
      <c r="V47">
        <v>4.1599999999999998E-2</v>
      </c>
      <c r="W47">
        <f t="shared" si="24"/>
        <v>-0.91780821917808231</v>
      </c>
      <c r="X47">
        <f t="shared" si="25"/>
        <v>-1.5602739726027401E-2</v>
      </c>
      <c r="Z47">
        <v>98</v>
      </c>
      <c r="AA47">
        <f t="shared" si="30"/>
        <v>3.0068437237908859E-2</v>
      </c>
      <c r="AE47">
        <v>15</v>
      </c>
      <c r="AF47">
        <v>2.7199999999999998E-2</v>
      </c>
      <c r="AG47">
        <f t="shared" si="26"/>
        <v>-5.162962962962963</v>
      </c>
      <c r="AH47">
        <f t="shared" si="27"/>
        <v>-8.7770370370370374E-2</v>
      </c>
      <c r="AJ47">
        <v>97</v>
      </c>
      <c r="AK47">
        <f t="shared" si="31"/>
        <v>9.2518900343642445E-3</v>
      </c>
    </row>
    <row r="48" spans="1:38">
      <c r="A48">
        <v>16</v>
      </c>
      <c r="B48">
        <v>3.2099999999999997E-2</v>
      </c>
      <c r="C48">
        <f t="shared" si="20"/>
        <v>-1.728</v>
      </c>
      <c r="D48">
        <f t="shared" si="21"/>
        <v>-2.9376000000000003E-2</v>
      </c>
      <c r="F48">
        <v>98</v>
      </c>
      <c r="G48">
        <f t="shared" si="28"/>
        <v>3.1503265306122435E-2</v>
      </c>
      <c r="K48">
        <v>16</v>
      </c>
      <c r="L48">
        <v>2.69E-2</v>
      </c>
      <c r="M48">
        <f t="shared" si="22"/>
        <v>-2.2828947368421053</v>
      </c>
      <c r="N48">
        <f t="shared" si="23"/>
        <v>-3.8809210526315793E-2</v>
      </c>
      <c r="P48">
        <v>101</v>
      </c>
      <c r="Q48">
        <f t="shared" si="29"/>
        <v>1.3859822824387691E-2</v>
      </c>
      <c r="U48">
        <v>16</v>
      </c>
      <c r="V48">
        <v>4.8399999999999999E-2</v>
      </c>
      <c r="W48">
        <f t="shared" si="24"/>
        <v>-0.45205479452054803</v>
      </c>
      <c r="X48">
        <f t="shared" si="25"/>
        <v>-7.6849315068493167E-3</v>
      </c>
      <c r="Z48">
        <v>98</v>
      </c>
      <c r="AA48">
        <f t="shared" si="30"/>
        <v>4.4611350293542067E-2</v>
      </c>
      <c r="AE48">
        <v>16</v>
      </c>
      <c r="AF48">
        <v>3.3099999999999997E-2</v>
      </c>
      <c r="AG48">
        <f t="shared" si="26"/>
        <v>-4.7259259259259254</v>
      </c>
      <c r="AH48">
        <f t="shared" si="27"/>
        <v>-8.034074074074074E-2</v>
      </c>
      <c r="AJ48">
        <v>97</v>
      </c>
      <c r="AK48">
        <f t="shared" si="31"/>
        <v>2.3038831615120266E-2</v>
      </c>
    </row>
    <row r="49" spans="1:38">
      <c r="A49">
        <v>17</v>
      </c>
      <c r="B49">
        <v>5.3100000000000001E-2</v>
      </c>
      <c r="C49">
        <f t="shared" si="20"/>
        <v>-4.799999999999971E-2</v>
      </c>
      <c r="D49">
        <f t="shared" si="21"/>
        <v>-8.1599999999999511E-4</v>
      </c>
      <c r="F49">
        <v>116</v>
      </c>
      <c r="G49">
        <f t="shared" si="28"/>
        <v>8.2026896551724141E-2</v>
      </c>
      <c r="K49">
        <v>17</v>
      </c>
      <c r="L49">
        <v>2.63E-2</v>
      </c>
      <c r="M49">
        <f t="shared" si="22"/>
        <v>-2.3223684210526314</v>
      </c>
      <c r="N49">
        <f t="shared" si="23"/>
        <v>-3.9480263157894734E-2</v>
      </c>
      <c r="P49">
        <v>92</v>
      </c>
      <c r="Q49">
        <f t="shared" si="29"/>
        <v>8.0820938215103028E-3</v>
      </c>
      <c r="U49">
        <v>17</v>
      </c>
      <c r="V49">
        <v>2.3599999999999999E-2</v>
      </c>
      <c r="W49">
        <f t="shared" si="24"/>
        <v>-2.150684931506849</v>
      </c>
      <c r="X49">
        <f t="shared" si="25"/>
        <v>-3.6561643835616435E-2</v>
      </c>
      <c r="Z49">
        <v>96</v>
      </c>
      <c r="AA49">
        <f t="shared" si="30"/>
        <v>-8.5905821917808111E-3</v>
      </c>
      <c r="AE49">
        <v>17</v>
      </c>
      <c r="AF49">
        <v>2.8899999999999999E-2</v>
      </c>
      <c r="AG49">
        <f t="shared" si="26"/>
        <v>-5.0370370370370372</v>
      </c>
      <c r="AH49">
        <f t="shared" si="27"/>
        <v>-8.5629629629629639E-2</v>
      </c>
      <c r="AJ49">
        <v>105</v>
      </c>
      <c r="AK49">
        <f t="shared" si="31"/>
        <v>1.3992063492063467E-2</v>
      </c>
    </row>
    <row r="50" spans="1:38">
      <c r="A50">
        <v>18</v>
      </c>
      <c r="B50">
        <v>2.3599999999999999E-2</v>
      </c>
      <c r="C50">
        <f t="shared" ref="C50:C54" si="32">(B50-0.0537)/0.0125</f>
        <v>-2.4079999999999999</v>
      </c>
      <c r="D50">
        <f t="shared" ref="D50:D54" si="33">(C50*0.017)</f>
        <v>-4.0936E-2</v>
      </c>
      <c r="F50">
        <v>116</v>
      </c>
      <c r="G50">
        <f t="shared" si="28"/>
        <v>1.9771724137931032E-2</v>
      </c>
      <c r="K50">
        <v>18</v>
      </c>
      <c r="L50">
        <v>2.3900000000000001E-2</v>
      </c>
      <c r="M50">
        <f t="shared" ref="M50:M54" si="34">(L50-0.0616)/0.0152</f>
        <v>-2.4802631578947367</v>
      </c>
      <c r="N50">
        <f t="shared" ref="N50:N54" si="35">(M50*0.017)</f>
        <v>-4.2164473684210529E-2</v>
      </c>
      <c r="P50">
        <v>92</v>
      </c>
      <c r="Q50">
        <f t="shared" si="29"/>
        <v>2.8303775743706988E-3</v>
      </c>
      <c r="U50">
        <v>18</v>
      </c>
      <c r="V50">
        <v>1.9199999999999998E-2</v>
      </c>
      <c r="W50">
        <f t="shared" ref="W50:W54" si="36">(V50-0.055)/0.0146</f>
        <v>-2.452054794520548</v>
      </c>
      <c r="X50">
        <f t="shared" ref="X50:X54" si="37">(W50*0.017)</f>
        <v>-4.1684931506849321E-2</v>
      </c>
      <c r="Z50">
        <v>96</v>
      </c>
      <c r="AA50">
        <f t="shared" si="30"/>
        <v>-1.8196746575342471E-2</v>
      </c>
      <c r="AE50">
        <v>18</v>
      </c>
      <c r="AF50">
        <v>2.3699999999999999E-2</v>
      </c>
      <c r="AG50">
        <f t="shared" ref="AG50:AG54" si="38">(AF50-0.0969)/0.0135</f>
        <v>-5.4222222222222225</v>
      </c>
      <c r="AH50">
        <f t="shared" ref="AH50:AH54" si="39">(AG50*0.017)</f>
        <v>-9.2177777777777789E-2</v>
      </c>
      <c r="AJ50">
        <v>105</v>
      </c>
      <c r="AK50">
        <f t="shared" si="31"/>
        <v>2.7666666666666395E-3</v>
      </c>
    </row>
    <row r="51" spans="1:38">
      <c r="A51">
        <v>19</v>
      </c>
      <c r="B51">
        <v>2.7199999999999998E-2</v>
      </c>
      <c r="C51">
        <f t="shared" si="32"/>
        <v>-2.1199999999999997</v>
      </c>
      <c r="D51">
        <f t="shared" si="33"/>
        <v>-3.6039999999999996E-2</v>
      </c>
      <c r="F51">
        <v>93</v>
      </c>
      <c r="G51">
        <f t="shared" si="28"/>
        <v>1.645483870967742E-2</v>
      </c>
      <c r="K51">
        <v>19</v>
      </c>
      <c r="L51">
        <v>4.0399999999999998E-2</v>
      </c>
      <c r="M51">
        <f t="shared" si="34"/>
        <v>-1.3947368421052635</v>
      </c>
      <c r="N51">
        <f t="shared" si="35"/>
        <v>-2.3710526315789481E-2</v>
      </c>
      <c r="P51">
        <v>94</v>
      </c>
      <c r="Q51">
        <f t="shared" si="29"/>
        <v>3.937346024636057E-2</v>
      </c>
      <c r="U51">
        <v>19</v>
      </c>
      <c r="V51">
        <v>2.0299999999999999E-2</v>
      </c>
      <c r="W51">
        <f t="shared" si="36"/>
        <v>-2.3767123287671232</v>
      </c>
      <c r="X51">
        <f t="shared" si="37"/>
        <v>-4.0404109589041101E-2</v>
      </c>
      <c r="Z51">
        <v>96</v>
      </c>
      <c r="AA51">
        <f t="shared" si="30"/>
        <v>-1.5795205479452061E-2</v>
      </c>
      <c r="AE51">
        <v>19</v>
      </c>
      <c r="AF51">
        <v>2.3599999999999999E-2</v>
      </c>
      <c r="AG51">
        <f t="shared" si="38"/>
        <v>-5.4296296296296296</v>
      </c>
      <c r="AH51">
        <f t="shared" si="39"/>
        <v>-9.2303703703703707E-2</v>
      </c>
      <c r="AJ51">
        <v>97</v>
      </c>
      <c r="AK51">
        <f t="shared" si="31"/>
        <v>8.3951890034362348E-4</v>
      </c>
    </row>
    <row r="52" spans="1:38">
      <c r="A52">
        <v>20</v>
      </c>
      <c r="B52">
        <v>2.1100000000000001E-2</v>
      </c>
      <c r="C52">
        <f t="shared" si="32"/>
        <v>-2.6079999999999997</v>
      </c>
      <c r="D52">
        <f t="shared" si="33"/>
        <v>-4.4336E-2</v>
      </c>
      <c r="F52">
        <v>93</v>
      </c>
      <c r="G52">
        <f>(D52+0.0076)*(180/F52)+0.0715</f>
        <v>3.9806451612903193E-4</v>
      </c>
      <c r="K52">
        <v>20</v>
      </c>
      <c r="L52">
        <v>4.1599999999999998E-2</v>
      </c>
      <c r="M52">
        <f t="shared" si="34"/>
        <v>-1.3157894736842108</v>
      </c>
      <c r="N52">
        <f t="shared" si="35"/>
        <v>-2.2368421052631586E-2</v>
      </c>
      <c r="P52">
        <v>94</v>
      </c>
      <c r="Q52">
        <f>(N52+0.0132)*(180/P52)+0.0595</f>
        <v>4.1943449048152281E-2</v>
      </c>
      <c r="U52">
        <v>20</v>
      </c>
      <c r="V52">
        <v>4.2700000000000002E-2</v>
      </c>
      <c r="W52">
        <f t="shared" si="36"/>
        <v>-0.84246575342465746</v>
      </c>
      <c r="X52">
        <f t="shared" si="37"/>
        <v>-1.4321917808219177E-2</v>
      </c>
      <c r="Z52">
        <v>96</v>
      </c>
      <c r="AA52">
        <f>(X52+0.0323)*(180/Z52)-0.0006</f>
        <v>3.3108904109589048E-2</v>
      </c>
      <c r="AE52">
        <v>20</v>
      </c>
      <c r="AF52">
        <v>2.3599999999999999E-2</v>
      </c>
      <c r="AG52">
        <f t="shared" si="38"/>
        <v>-5.4296296296296296</v>
      </c>
      <c r="AH52">
        <f t="shared" si="39"/>
        <v>-9.2303703703703707E-2</v>
      </c>
      <c r="AJ52">
        <v>97</v>
      </c>
      <c r="AK52">
        <f>(AH52+0.0802)*(180/AJ52)+0.0233</f>
        <v>8.3951890034362348E-4</v>
      </c>
    </row>
    <row r="53" spans="1:38">
      <c r="A53" t="s">
        <v>16</v>
      </c>
      <c r="B53">
        <v>2.1899999999999999E-2</v>
      </c>
      <c r="C53">
        <f t="shared" si="32"/>
        <v>-2.5439999999999996</v>
      </c>
      <c r="D53">
        <f t="shared" si="33"/>
        <v>-4.3247999999999995E-2</v>
      </c>
      <c r="E53">
        <f>(D53+D54)/2</f>
        <v>-4.3859999999999996E-2</v>
      </c>
      <c r="F53">
        <v>91</v>
      </c>
      <c r="K53" t="s">
        <v>16</v>
      </c>
      <c r="L53">
        <v>2.3599999999999999E-2</v>
      </c>
      <c r="M53">
        <f t="shared" si="34"/>
        <v>-2.5000000000000004</v>
      </c>
      <c r="N53">
        <f t="shared" si="35"/>
        <v>-4.250000000000001E-2</v>
      </c>
      <c r="O53">
        <f>(N53+N54)/2</f>
        <v>-4.3338815789473691E-2</v>
      </c>
      <c r="P53">
        <v>91</v>
      </c>
      <c r="U53" t="s">
        <v>16</v>
      </c>
      <c r="V53">
        <v>2.3599999999999999E-2</v>
      </c>
      <c r="W53">
        <f t="shared" si="36"/>
        <v>-2.150684931506849</v>
      </c>
      <c r="X53">
        <f t="shared" si="37"/>
        <v>-3.6561643835616435E-2</v>
      </c>
      <c r="Y53">
        <f>(X53+X54)/2</f>
        <v>-3.202054794520548E-2</v>
      </c>
      <c r="Z53">
        <v>95</v>
      </c>
      <c r="AE53" t="s">
        <v>16</v>
      </c>
      <c r="AF53">
        <v>3.3000000000000002E-2</v>
      </c>
      <c r="AG53">
        <f t="shared" si="38"/>
        <v>-4.7333333333333334</v>
      </c>
      <c r="AH53">
        <f t="shared" si="39"/>
        <v>-8.0466666666666672E-2</v>
      </c>
      <c r="AI53">
        <f>(AH53+AH54)/2</f>
        <v>-8.0718518518518523E-2</v>
      </c>
      <c r="AJ53">
        <v>94</v>
      </c>
    </row>
    <row r="54" spans="1:38">
      <c r="A54" t="s">
        <v>17</v>
      </c>
      <c r="B54">
        <v>2.1000000000000001E-2</v>
      </c>
      <c r="C54">
        <f t="shared" si="32"/>
        <v>-2.6159999999999992</v>
      </c>
      <c r="D54">
        <f t="shared" si="33"/>
        <v>-4.4471999999999991E-2</v>
      </c>
      <c r="E54">
        <f>(E53-E33)*(180/91)</f>
        <v>-7.1556923076923074E-2</v>
      </c>
      <c r="F54">
        <v>91</v>
      </c>
      <c r="K54" t="s">
        <v>17</v>
      </c>
      <c r="L54">
        <v>2.2100000000000002E-2</v>
      </c>
      <c r="M54">
        <f t="shared" si="34"/>
        <v>-2.5986842105263159</v>
      </c>
      <c r="N54">
        <f t="shared" si="35"/>
        <v>-4.4177631578947371E-2</v>
      </c>
      <c r="O54">
        <f>(O53-O33)*(180/91)</f>
        <v>-5.9509832272990171E-2</v>
      </c>
      <c r="P54">
        <v>91</v>
      </c>
      <c r="U54" t="s">
        <v>17</v>
      </c>
      <c r="V54">
        <v>3.1399999999999997E-2</v>
      </c>
      <c r="W54">
        <f t="shared" si="36"/>
        <v>-1.6164383561643838</v>
      </c>
      <c r="X54">
        <f t="shared" si="37"/>
        <v>-2.7479452054794528E-2</v>
      </c>
      <c r="Y54">
        <f>(Y53-Y33)*(180/95)</f>
        <v>6.6186012977651062E-4</v>
      </c>
      <c r="Z54">
        <v>95</v>
      </c>
      <c r="AE54" t="s">
        <v>17</v>
      </c>
      <c r="AF54">
        <v>3.2599999999999997E-2</v>
      </c>
      <c r="AG54">
        <f t="shared" si="38"/>
        <v>-4.7629629629629626</v>
      </c>
      <c r="AH54">
        <f t="shared" si="39"/>
        <v>-8.0970370370370373E-2</v>
      </c>
      <c r="AI54">
        <f>(AH53-AH33)*(180/94)</f>
        <v>-2.339007092198582E-2</v>
      </c>
      <c r="AJ54">
        <v>94</v>
      </c>
    </row>
    <row r="56" spans="1:38">
      <c r="A56" t="s">
        <v>19</v>
      </c>
      <c r="K56" t="s">
        <v>19</v>
      </c>
      <c r="U56" t="s">
        <v>19</v>
      </c>
      <c r="AE56" t="s">
        <v>19</v>
      </c>
    </row>
    <row r="57" spans="1:38">
      <c r="A57" t="s">
        <v>7</v>
      </c>
      <c r="B57" t="s">
        <v>8</v>
      </c>
      <c r="C57" t="s">
        <v>9</v>
      </c>
      <c r="D57" t="s">
        <v>10</v>
      </c>
      <c r="F57" t="s">
        <v>11</v>
      </c>
      <c r="G57" t="s">
        <v>14</v>
      </c>
      <c r="H57" t="s">
        <v>14</v>
      </c>
      <c r="K57" t="s">
        <v>7</v>
      </c>
      <c r="L57" t="s">
        <v>8</v>
      </c>
      <c r="M57" t="s">
        <v>12</v>
      </c>
      <c r="N57" t="s">
        <v>10</v>
      </c>
      <c r="P57" t="s">
        <v>11</v>
      </c>
      <c r="U57" t="s">
        <v>7</v>
      </c>
      <c r="V57" t="s">
        <v>8</v>
      </c>
      <c r="W57" t="s">
        <v>12</v>
      </c>
      <c r="X57" t="s">
        <v>10</v>
      </c>
      <c r="Z57" t="s">
        <v>11</v>
      </c>
      <c r="AE57" t="s">
        <v>7</v>
      </c>
      <c r="AF57" t="s">
        <v>8</v>
      </c>
      <c r="AG57" t="s">
        <v>12</v>
      </c>
      <c r="AH57" t="s">
        <v>10</v>
      </c>
      <c r="AJ57" t="s">
        <v>11</v>
      </c>
    </row>
    <row r="58" spans="1:38">
      <c r="A58" t="s">
        <v>13</v>
      </c>
      <c r="B58">
        <v>1.18E-2</v>
      </c>
      <c r="C58">
        <f>(B58-0.0586)/0.0111</f>
        <v>-4.2162162162162158</v>
      </c>
      <c r="D58">
        <f>(C58*0.017)</f>
        <v>-7.1675675675675676E-2</v>
      </c>
      <c r="E58">
        <f>(D58+D138)/2</f>
        <v>-3.6508890469416785E-2</v>
      </c>
      <c r="K58" t="s">
        <v>20</v>
      </c>
      <c r="L58">
        <v>1.5800000000000002E-2</v>
      </c>
      <c r="M58">
        <f>(L58-0.0742)/0.0147</f>
        <v>-3.9727891156462585</v>
      </c>
      <c r="N58">
        <f>(M58*0.017)</f>
        <v>-6.7537414965986392E-2</v>
      </c>
      <c r="O58">
        <f>(N58+N59)/2</f>
        <v>-6.7017006802721088E-2</v>
      </c>
      <c r="Q58" t="s">
        <v>14</v>
      </c>
      <c r="R58" t="s">
        <v>14</v>
      </c>
      <c r="U58" t="s">
        <v>20</v>
      </c>
      <c r="V58">
        <v>3.1899999999999998E-2</v>
      </c>
      <c r="W58">
        <f>(V58-0.055)/0.0185</f>
        <v>-1.2486486486486488</v>
      </c>
      <c r="X58">
        <f>(W58*0.017)</f>
        <v>-2.1227027027027032E-2</v>
      </c>
      <c r="Y58">
        <f>(X58+X59)/2</f>
        <v>-2.2329729729729735E-2</v>
      </c>
      <c r="AA58" t="s">
        <v>14</v>
      </c>
      <c r="AB58" t="s">
        <v>14</v>
      </c>
      <c r="AE58" t="s">
        <v>13</v>
      </c>
      <c r="AF58">
        <v>4.3499999999999997E-2</v>
      </c>
      <c r="AG58">
        <f>(AF58-0.0875)/0.0154</f>
        <v>-2.8571428571428568</v>
      </c>
      <c r="AH58">
        <f>(AG58*0.017)</f>
        <v>-4.8571428571428571E-2</v>
      </c>
      <c r="AI58">
        <f>(AH58+AH59)/2</f>
        <v>-5.9555194805194805E-2</v>
      </c>
      <c r="AK58" t="s">
        <v>14</v>
      </c>
      <c r="AL58" t="s">
        <v>14</v>
      </c>
    </row>
    <row r="59" spans="1:38">
      <c r="A59" t="s">
        <v>15</v>
      </c>
      <c r="B59">
        <v>9.9000000000000008E-3</v>
      </c>
      <c r="C59">
        <f t="shared" ref="C59:C74" si="40">(B59-0.0586)/0.0111</f>
        <v>-4.3873873873873874</v>
      </c>
      <c r="D59">
        <f t="shared" ref="D59:D74" si="41">(C59*0.017)</f>
        <v>-7.458558558558559E-2</v>
      </c>
      <c r="K59" t="s">
        <v>21</v>
      </c>
      <c r="L59">
        <v>1.67E-2</v>
      </c>
      <c r="M59">
        <f t="shared" ref="M59:M74" si="42">(L59-0.0742)/0.0147</f>
        <v>-3.9115646258503403</v>
      </c>
      <c r="N59">
        <f t="shared" ref="N59:N74" si="43">(M59*0.017)</f>
        <v>-6.6496598639455784E-2</v>
      </c>
      <c r="U59" t="s">
        <v>21</v>
      </c>
      <c r="V59">
        <v>2.9499999999999998E-2</v>
      </c>
      <c r="W59">
        <f t="shared" ref="W59:W74" si="44">(V59-0.055)/0.0185</f>
        <v>-1.3783783783783785</v>
      </c>
      <c r="X59">
        <f t="shared" ref="X59:X74" si="45">(W59*0.017)</f>
        <v>-2.3432432432432437E-2</v>
      </c>
      <c r="AE59" t="s">
        <v>15</v>
      </c>
      <c r="AF59">
        <v>2.3599999999999999E-2</v>
      </c>
      <c r="AG59">
        <f t="shared" ref="AG59:AG74" si="46">(AF59-0.0875)/0.0154</f>
        <v>-4.1493506493506489</v>
      </c>
      <c r="AH59">
        <f t="shared" ref="AH59:AH74" si="47">(AG59*0.017)</f>
        <v>-7.053896103896104E-2</v>
      </c>
    </row>
    <row r="60" spans="1:38">
      <c r="A60">
        <v>3</v>
      </c>
      <c r="B60">
        <v>4.36E-2</v>
      </c>
      <c r="C60">
        <f t="shared" si="40"/>
        <v>-1.3513513513513513</v>
      </c>
      <c r="D60">
        <f t="shared" si="41"/>
        <v>-2.2972972972972974E-2</v>
      </c>
      <c r="F60">
        <v>102</v>
      </c>
      <c r="G60">
        <f>(D60+0.0358)*(180/F60)+0.0593</f>
        <v>8.1935930047694755E-2</v>
      </c>
      <c r="H60">
        <f>(G60+G61)/2</f>
        <v>5.3422416534181234E-2</v>
      </c>
      <c r="K60">
        <v>41</v>
      </c>
      <c r="L60">
        <v>4.2900000000000001E-2</v>
      </c>
      <c r="M60">
        <f t="shared" si="42"/>
        <v>-2.1292517006802725</v>
      </c>
      <c r="N60">
        <f t="shared" si="43"/>
        <v>-3.6197278911564636E-2</v>
      </c>
      <c r="P60">
        <v>104</v>
      </c>
      <c r="Q60">
        <f>(N60+0.067)*(180/P60)+0.0017</f>
        <v>5.5012401883830449E-2</v>
      </c>
      <c r="R60">
        <f>(Q60+Q61)/2</f>
        <v>5.751436420722135E-2</v>
      </c>
      <c r="U60">
        <v>41</v>
      </c>
      <c r="V60">
        <v>0.1056</v>
      </c>
      <c r="W60">
        <f t="shared" si="44"/>
        <v>2.7351351351351352</v>
      </c>
      <c r="X60">
        <f t="shared" si="45"/>
        <v>4.6497297297297305E-2</v>
      </c>
      <c r="Z60">
        <v>107</v>
      </c>
      <c r="AA60">
        <f>(X60+0.0223)*(180/Z60)-0.0286</f>
        <v>8.7133771154331907E-2</v>
      </c>
      <c r="AB60">
        <f>(AA60+AA61)/2</f>
        <v>6.6032988128315234E-2</v>
      </c>
      <c r="AE60">
        <v>3</v>
      </c>
      <c r="AF60">
        <v>1.5100000000000001E-2</v>
      </c>
      <c r="AG60">
        <f t="shared" si="46"/>
        <v>-4.7012987012987004</v>
      </c>
      <c r="AH60">
        <f t="shared" si="47"/>
        <v>-7.9922077922077908E-2</v>
      </c>
      <c r="AJ60">
        <v>108</v>
      </c>
      <c r="AK60">
        <f>(AH60+0.0595)*(180/AJ60)+0.042</f>
        <v>7.9632034632034845E-3</v>
      </c>
      <c r="AL60">
        <f>(AK60+AK61)/2</f>
        <v>3.1880952380952385E-2</v>
      </c>
    </row>
    <row r="61" spans="1:38">
      <c r="A61">
        <v>4</v>
      </c>
      <c r="B61">
        <v>2.2499999999999999E-2</v>
      </c>
      <c r="C61">
        <f t="shared" si="40"/>
        <v>-3.2522522522522523</v>
      </c>
      <c r="D61">
        <f t="shared" si="41"/>
        <v>-5.5288288288288294E-2</v>
      </c>
      <c r="F61">
        <v>102</v>
      </c>
      <c r="G61">
        <f t="shared" ref="G61:G76" si="48">(D61+0.0358)*(180/F61)+0.0593</f>
        <v>2.4908903020667714E-2</v>
      </c>
      <c r="H61">
        <f>(G62+G63)/2</f>
        <v>1.6894594594594591E-2</v>
      </c>
      <c r="K61">
        <v>43</v>
      </c>
      <c r="L61">
        <v>4.5400000000000003E-2</v>
      </c>
      <c r="M61">
        <f t="shared" si="42"/>
        <v>-1.9591836734693877</v>
      </c>
      <c r="N61">
        <f t="shared" si="43"/>
        <v>-3.330612244897959E-2</v>
      </c>
      <c r="P61">
        <v>104</v>
      </c>
      <c r="Q61">
        <f t="shared" ref="Q61:Q76" si="49">(N61+0.067)*(180/P61)+0.0017</f>
        <v>6.0016326530612257E-2</v>
      </c>
      <c r="R61">
        <f>(Q62+Q63)/2</f>
        <v>4.3190870032223411E-2</v>
      </c>
      <c r="U61">
        <v>43</v>
      </c>
      <c r="V61">
        <v>7.8299999999999995E-2</v>
      </c>
      <c r="W61">
        <f t="shared" si="44"/>
        <v>1.2594594594594593</v>
      </c>
      <c r="X61">
        <f t="shared" si="45"/>
        <v>2.141081081081081E-2</v>
      </c>
      <c r="Z61">
        <v>107</v>
      </c>
      <c r="AA61">
        <f t="shared" ref="AA61:AA76" si="50">(X61+0.0223)*(180/Z61)-0.0286</f>
        <v>4.4932205102298561E-2</v>
      </c>
      <c r="AB61">
        <f>(AA62+AA63)/2</f>
        <v>-2.2539189189189193E-2</v>
      </c>
      <c r="AE61">
        <v>4</v>
      </c>
      <c r="AF61">
        <v>4.1099999999999998E-2</v>
      </c>
      <c r="AG61">
        <f t="shared" si="46"/>
        <v>-3.0129870129870127</v>
      </c>
      <c r="AH61">
        <f t="shared" si="47"/>
        <v>-5.1220779220779222E-2</v>
      </c>
      <c r="AJ61">
        <v>108</v>
      </c>
      <c r="AK61">
        <f t="shared" ref="AK61:AK76" si="51">(AH61+0.0595)*(180/AJ61)+0.042</f>
        <v>5.5798701298701292E-2</v>
      </c>
      <c r="AL61">
        <f>(AK62+AK63)/2</f>
        <v>7.6667035092567032E-2</v>
      </c>
    </row>
    <row r="62" spans="1:38">
      <c r="A62">
        <v>5</v>
      </c>
      <c r="B62">
        <v>2.3800000000000002E-2</v>
      </c>
      <c r="C62">
        <f t="shared" si="40"/>
        <v>-3.1351351351351346</v>
      </c>
      <c r="D62">
        <f t="shared" si="41"/>
        <v>-5.3297297297297291E-2</v>
      </c>
      <c r="F62">
        <v>98</v>
      </c>
      <c r="G62">
        <f t="shared" si="48"/>
        <v>2.7162107004964152E-2</v>
      </c>
      <c r="H62">
        <f>(G64+G65)/2</f>
        <v>4.0348048048048035E-2</v>
      </c>
      <c r="K62">
        <v>44</v>
      </c>
      <c r="L62">
        <v>4.3200000000000002E-2</v>
      </c>
      <c r="M62">
        <f t="shared" si="42"/>
        <v>-2.1088435374149661</v>
      </c>
      <c r="N62">
        <f t="shared" si="43"/>
        <v>-3.5850340136054426E-2</v>
      </c>
      <c r="P62">
        <v>95</v>
      </c>
      <c r="Q62">
        <f t="shared" si="49"/>
        <v>6.0720408163265301E-2</v>
      </c>
      <c r="R62">
        <f>(Q64+Q65)/2</f>
        <v>2.6116775884665794E-2</v>
      </c>
      <c r="U62">
        <v>44</v>
      </c>
      <c r="V62">
        <v>3.1E-2</v>
      </c>
      <c r="W62">
        <f t="shared" si="44"/>
        <v>-1.2972972972972974</v>
      </c>
      <c r="X62">
        <f t="shared" si="45"/>
        <v>-2.2054054054054056E-2</v>
      </c>
      <c r="Z62">
        <v>96</v>
      </c>
      <c r="AA62">
        <f t="shared" si="50"/>
        <v>-2.8138851351351357E-2</v>
      </c>
      <c r="AB62">
        <f>(AA64+AA65)/2</f>
        <v>-4.6290184921763886E-3</v>
      </c>
      <c r="AE62">
        <v>5</v>
      </c>
      <c r="AF62">
        <v>3.0200000000000001E-2</v>
      </c>
      <c r="AG62">
        <f t="shared" si="46"/>
        <v>-3.7207792207792201</v>
      </c>
      <c r="AH62">
        <f t="shared" si="47"/>
        <v>-6.3253246753246742E-2</v>
      </c>
      <c r="AJ62">
        <v>94</v>
      </c>
      <c r="AK62">
        <f t="shared" si="51"/>
        <v>3.481293174910198E-2</v>
      </c>
      <c r="AL62">
        <f>(AK64+AK65)/2</f>
        <v>5.3694399350649361E-2</v>
      </c>
    </row>
    <row r="63" spans="1:38">
      <c r="A63">
        <v>6</v>
      </c>
      <c r="B63">
        <v>1.6500000000000001E-2</v>
      </c>
      <c r="C63">
        <f t="shared" si="40"/>
        <v>-3.7927927927927927</v>
      </c>
      <c r="D63">
        <f t="shared" si="41"/>
        <v>-6.4477477477477479E-2</v>
      </c>
      <c r="F63">
        <v>98</v>
      </c>
      <c r="G63">
        <f t="shared" si="48"/>
        <v>6.6270821842250305E-3</v>
      </c>
      <c r="H63">
        <f>(G66+G67)/2</f>
        <v>5.9899841017488006E-3</v>
      </c>
      <c r="K63">
        <v>45</v>
      </c>
      <c r="L63">
        <v>2.7199999999999998E-2</v>
      </c>
      <c r="M63">
        <f t="shared" si="42"/>
        <v>-3.1972789115646258</v>
      </c>
      <c r="N63">
        <f t="shared" si="43"/>
        <v>-5.4353741496598641E-2</v>
      </c>
      <c r="P63">
        <v>95</v>
      </c>
      <c r="Q63">
        <f t="shared" si="49"/>
        <v>2.5661331901181528E-2</v>
      </c>
      <c r="R63">
        <f>(Q66+Q67)/2</f>
        <v>1.8467023641139613E-2</v>
      </c>
      <c r="U63">
        <v>45</v>
      </c>
      <c r="V63">
        <v>3.7499999999999999E-2</v>
      </c>
      <c r="W63">
        <f t="shared" si="44"/>
        <v>-0.94594594594594605</v>
      </c>
      <c r="X63">
        <f t="shared" si="45"/>
        <v>-1.6081081081081083E-2</v>
      </c>
      <c r="Z63">
        <v>96</v>
      </c>
      <c r="AA63">
        <f t="shared" si="50"/>
        <v>-1.6939527027027029E-2</v>
      </c>
      <c r="AB63">
        <f>(AA66+AA67)/2</f>
        <v>-2.9067027027027032E-2</v>
      </c>
      <c r="AE63">
        <v>6</v>
      </c>
      <c r="AF63">
        <v>6.9800000000000001E-2</v>
      </c>
      <c r="AG63">
        <f t="shared" si="46"/>
        <v>-1.1493506493506489</v>
      </c>
      <c r="AH63">
        <f t="shared" si="47"/>
        <v>-1.9538961038961033E-2</v>
      </c>
      <c r="AJ63">
        <v>94</v>
      </c>
      <c r="AK63">
        <f t="shared" si="51"/>
        <v>0.11852113843603207</v>
      </c>
      <c r="AL63">
        <f>(AK66+AK67)/2</f>
        <v>1.1400000000000011E-2</v>
      </c>
    </row>
    <row r="64" spans="1:38">
      <c r="A64">
        <v>7</v>
      </c>
      <c r="B64">
        <v>2.3599999999999999E-2</v>
      </c>
      <c r="C64">
        <f t="shared" si="40"/>
        <v>-3.1531531531531534</v>
      </c>
      <c r="D64">
        <f t="shared" si="41"/>
        <v>-5.3603603603603611E-2</v>
      </c>
      <c r="F64">
        <v>108</v>
      </c>
      <c r="G64">
        <f t="shared" si="48"/>
        <v>2.962732732732731E-2</v>
      </c>
      <c r="H64">
        <f>(G68+G69)/2</f>
        <v>4.0609837837837823E-2</v>
      </c>
      <c r="K64">
        <v>47</v>
      </c>
      <c r="L64">
        <v>0.03</v>
      </c>
      <c r="M64">
        <f t="shared" si="42"/>
        <v>-3.0068027210884356</v>
      </c>
      <c r="N64">
        <f t="shared" si="43"/>
        <v>-5.1115646258503407E-2</v>
      </c>
      <c r="P64">
        <v>109</v>
      </c>
      <c r="Q64">
        <f t="shared" si="49"/>
        <v>2.7931042875865942E-2</v>
      </c>
      <c r="R64">
        <f>(Q68+Q69)/2</f>
        <v>3.2006002400960282E-3</v>
      </c>
      <c r="U64">
        <v>47</v>
      </c>
      <c r="V64">
        <v>4.5400000000000003E-2</v>
      </c>
      <c r="W64">
        <f t="shared" si="44"/>
        <v>-0.51891891891891884</v>
      </c>
      <c r="X64">
        <f t="shared" si="45"/>
        <v>-8.8216216216216205E-3</v>
      </c>
      <c r="Z64">
        <v>95</v>
      </c>
      <c r="AA64">
        <f t="shared" si="50"/>
        <v>-3.0620199146514926E-3</v>
      </c>
      <c r="AB64">
        <f>(AA68+AA69)/2</f>
        <v>-1.2845884982727091E-2</v>
      </c>
      <c r="AE64">
        <v>7</v>
      </c>
      <c r="AF64">
        <v>4.1099999999999998E-2</v>
      </c>
      <c r="AG64">
        <f t="shared" si="46"/>
        <v>-3.0129870129870127</v>
      </c>
      <c r="AH64">
        <f t="shared" si="47"/>
        <v>-5.1220779220779222E-2</v>
      </c>
      <c r="AJ64">
        <v>96</v>
      </c>
      <c r="AK64">
        <f t="shared" si="51"/>
        <v>5.7523538961038956E-2</v>
      </c>
      <c r="AL64">
        <f>(AK68+AK69)/2</f>
        <v>2.7452226345083486E-2</v>
      </c>
    </row>
    <row r="65" spans="1:38">
      <c r="A65">
        <v>8</v>
      </c>
      <c r="B65">
        <v>3.2000000000000001E-2</v>
      </c>
      <c r="C65">
        <f t="shared" si="40"/>
        <v>-2.3963963963963963</v>
      </c>
      <c r="D65">
        <f t="shared" si="41"/>
        <v>-4.073873873873874E-2</v>
      </c>
      <c r="F65">
        <v>108</v>
      </c>
      <c r="G65">
        <f t="shared" si="48"/>
        <v>5.1068768768768757E-2</v>
      </c>
      <c r="H65">
        <f>(G70+G71)/2</f>
        <v>9.7242532005689886E-2</v>
      </c>
      <c r="K65">
        <v>48</v>
      </c>
      <c r="L65">
        <v>2.81E-2</v>
      </c>
      <c r="M65">
        <f t="shared" si="42"/>
        <v>-3.1360544217687076</v>
      </c>
      <c r="N65">
        <f t="shared" si="43"/>
        <v>-5.3312925170068033E-2</v>
      </c>
      <c r="P65">
        <v>109</v>
      </c>
      <c r="Q65">
        <f t="shared" si="49"/>
        <v>2.4302508893465642E-2</v>
      </c>
      <c r="R65">
        <f>(Q70+Q71)/2</f>
        <v>1.1528141783029001E-2</v>
      </c>
      <c r="U65">
        <v>48</v>
      </c>
      <c r="V65">
        <v>4.36E-2</v>
      </c>
      <c r="W65">
        <f t="shared" si="44"/>
        <v>-0.61621621621621625</v>
      </c>
      <c r="X65">
        <f t="shared" si="45"/>
        <v>-1.0475675675675677E-2</v>
      </c>
      <c r="Z65">
        <v>95</v>
      </c>
      <c r="AA65">
        <f t="shared" si="50"/>
        <v>-6.1960170697012845E-3</v>
      </c>
      <c r="AB65">
        <f>(AA70+AA71)/2</f>
        <v>8.8207391064533923E-4</v>
      </c>
      <c r="AE65">
        <v>8</v>
      </c>
      <c r="AF65">
        <v>3.7400000000000003E-2</v>
      </c>
      <c r="AG65">
        <f t="shared" si="46"/>
        <v>-3.2532467532467524</v>
      </c>
      <c r="AH65">
        <f t="shared" si="47"/>
        <v>-5.5305194805194795E-2</v>
      </c>
      <c r="AJ65">
        <v>96</v>
      </c>
      <c r="AK65">
        <f t="shared" si="51"/>
        <v>4.9865259740259758E-2</v>
      </c>
      <c r="AL65">
        <f>(AK70+AK71)/2</f>
        <v>6.2996786718436212E-2</v>
      </c>
    </row>
    <row r="66" spans="1:38">
      <c r="A66">
        <v>9</v>
      </c>
      <c r="B66">
        <v>1.9199999999999998E-2</v>
      </c>
      <c r="C66">
        <f t="shared" si="40"/>
        <v>-3.5495495495495497</v>
      </c>
      <c r="D66">
        <f t="shared" si="41"/>
        <v>-6.0342342342342349E-2</v>
      </c>
      <c r="F66">
        <v>102</v>
      </c>
      <c r="G66">
        <f t="shared" si="48"/>
        <v>1.5989984101748796E-2</v>
      </c>
      <c r="H66">
        <f>(G72+G73)/2</f>
        <v>2.0973469387755097E-2</v>
      </c>
      <c r="K66">
        <v>51</v>
      </c>
      <c r="L66">
        <v>3.0499999999999999E-2</v>
      </c>
      <c r="M66">
        <f t="shared" si="42"/>
        <v>-2.9727891156462589</v>
      </c>
      <c r="N66">
        <f t="shared" si="43"/>
        <v>-5.0537414965986405E-2</v>
      </c>
      <c r="P66">
        <v>101</v>
      </c>
      <c r="Q66">
        <f t="shared" si="49"/>
        <v>3.1039260456657902E-2</v>
      </c>
      <c r="R66">
        <f>(Q72+Q73)/2</f>
        <v>8.5741159830268615E-3</v>
      </c>
      <c r="U66">
        <v>51</v>
      </c>
      <c r="V66">
        <v>2.9899999999999999E-2</v>
      </c>
      <c r="W66">
        <f t="shared" si="44"/>
        <v>-1.3567567567567569</v>
      </c>
      <c r="X66">
        <f t="shared" si="45"/>
        <v>-2.3064864864864868E-2</v>
      </c>
      <c r="Z66">
        <v>100</v>
      </c>
      <c r="AA66">
        <f t="shared" si="50"/>
        <v>-2.9976756756756762E-2</v>
      </c>
      <c r="AB66">
        <f>(AA72+AA73)/2</f>
        <v>-7.3038058466629932E-3</v>
      </c>
      <c r="AE66">
        <v>9</v>
      </c>
      <c r="AF66">
        <v>1.2800000000000001E-2</v>
      </c>
      <c r="AG66">
        <f t="shared" si="46"/>
        <v>-4.8506493506493493</v>
      </c>
      <c r="AH66">
        <f t="shared" si="47"/>
        <v>-8.2461038961038943E-2</v>
      </c>
      <c r="AJ66">
        <v>100</v>
      </c>
      <c r="AK66">
        <f t="shared" si="51"/>
        <v>6.7012987012989716E-4</v>
      </c>
      <c r="AL66">
        <f>(AK72+AK73)/2</f>
        <v>2.6124380773865304E-2</v>
      </c>
    </row>
    <row r="67" spans="1:38">
      <c r="A67">
        <v>10</v>
      </c>
      <c r="B67">
        <v>1.18E-2</v>
      </c>
      <c r="C67">
        <f t="shared" si="40"/>
        <v>-4.2162162162162158</v>
      </c>
      <c r="D67">
        <f t="shared" si="41"/>
        <v>-7.1675675675675676E-2</v>
      </c>
      <c r="F67">
        <v>102</v>
      </c>
      <c r="G67">
        <f t="shared" si="48"/>
        <v>-4.0100158982511944E-3</v>
      </c>
      <c r="H67">
        <f>(G74+G75)/2</f>
        <v>4.6289282385834116E-2</v>
      </c>
      <c r="K67">
        <v>52</v>
      </c>
      <c r="L67">
        <v>1.83E-2</v>
      </c>
      <c r="M67">
        <f t="shared" si="42"/>
        <v>-3.8027210884353746</v>
      </c>
      <c r="N67">
        <f t="shared" si="43"/>
        <v>-6.4646258503401374E-2</v>
      </c>
      <c r="P67">
        <v>101</v>
      </c>
      <c r="Q67">
        <f t="shared" si="49"/>
        <v>5.8947868256213204E-3</v>
      </c>
      <c r="R67">
        <f>(Q74+Q75)/2</f>
        <v>1.2188021295474692E-2</v>
      </c>
      <c r="U67">
        <v>52</v>
      </c>
      <c r="V67">
        <v>3.1E-2</v>
      </c>
      <c r="W67">
        <f t="shared" si="44"/>
        <v>-1.2972972972972974</v>
      </c>
      <c r="X67">
        <f t="shared" si="45"/>
        <v>-2.2054054054054056E-2</v>
      </c>
      <c r="Z67">
        <v>100</v>
      </c>
      <c r="AA67">
        <f t="shared" si="50"/>
        <v>-2.8157297297297303E-2</v>
      </c>
      <c r="AB67">
        <f>(AA74+AA75)/2</f>
        <v>-7.4631756756756776E-3</v>
      </c>
      <c r="AE67">
        <v>10</v>
      </c>
      <c r="AF67">
        <v>2.3599999999999999E-2</v>
      </c>
      <c r="AG67">
        <f t="shared" si="46"/>
        <v>-4.1493506493506489</v>
      </c>
      <c r="AH67">
        <f t="shared" si="47"/>
        <v>-7.053896103896104E-2</v>
      </c>
      <c r="AJ67">
        <v>100</v>
      </c>
      <c r="AK67">
        <f t="shared" si="51"/>
        <v>2.2129870129870124E-2</v>
      </c>
      <c r="AL67">
        <f>(AK74+AK75)/2</f>
        <v>2.6198515769944336E-2</v>
      </c>
    </row>
    <row r="68" spans="1:38">
      <c r="A68">
        <v>11</v>
      </c>
      <c r="B68">
        <v>1.54E-2</v>
      </c>
      <c r="C68">
        <f t="shared" si="40"/>
        <v>-3.8918918918918921</v>
      </c>
      <c r="D68">
        <f t="shared" si="41"/>
        <v>-6.6162162162162169E-2</v>
      </c>
      <c r="F68">
        <v>125</v>
      </c>
      <c r="G68">
        <f t="shared" si="48"/>
        <v>1.5578486486486472E-2</v>
      </c>
      <c r="H68">
        <f>(G76+G77)/2</f>
        <v>2.4693199651264156E-2</v>
      </c>
      <c r="K68">
        <v>54</v>
      </c>
      <c r="L68">
        <v>1.5299999999999999E-2</v>
      </c>
      <c r="M68">
        <f t="shared" si="42"/>
        <v>-4.0068027210884356</v>
      </c>
      <c r="N68">
        <f t="shared" si="43"/>
        <v>-6.8115646258503415E-2</v>
      </c>
      <c r="P68">
        <v>102</v>
      </c>
      <c r="Q68">
        <f t="shared" si="49"/>
        <v>-2.6878751500601932E-4</v>
      </c>
      <c r="R68">
        <f>(Q76+Q77)/2</f>
        <v>-5.6404255319149228E-3</v>
      </c>
      <c r="U68">
        <v>54</v>
      </c>
      <c r="V68">
        <v>3.9300000000000002E-2</v>
      </c>
      <c r="W68">
        <f t="shared" si="44"/>
        <v>-0.84864864864864864</v>
      </c>
      <c r="X68">
        <f t="shared" si="45"/>
        <v>-1.4427027027027028E-2</v>
      </c>
      <c r="Z68">
        <v>133</v>
      </c>
      <c r="AA68">
        <f t="shared" si="50"/>
        <v>-1.7944848608006506E-2</v>
      </c>
      <c r="AB68">
        <f>(AA76+AA77)/2</f>
        <v>-9.1587837837837742E-4</v>
      </c>
      <c r="AE68">
        <v>11</v>
      </c>
      <c r="AF68">
        <v>2.3599999999999999E-2</v>
      </c>
      <c r="AG68">
        <f t="shared" si="46"/>
        <v>-4.1493506493506489</v>
      </c>
      <c r="AH68">
        <f t="shared" si="47"/>
        <v>-7.053896103896104E-2</v>
      </c>
      <c r="AJ68">
        <v>140</v>
      </c>
      <c r="AK68">
        <f t="shared" si="51"/>
        <v>2.7807050092764376E-2</v>
      </c>
      <c r="AL68">
        <f>(AK76+AK77)/2</f>
        <v>4.5994510643995193E-2</v>
      </c>
    </row>
    <row r="69" spans="1:38">
      <c r="A69">
        <v>12</v>
      </c>
      <c r="B69">
        <v>3.8100000000000002E-2</v>
      </c>
      <c r="C69">
        <f t="shared" si="40"/>
        <v>-1.8468468468468466</v>
      </c>
      <c r="D69">
        <f t="shared" si="41"/>
        <v>-3.1396396396396395E-2</v>
      </c>
      <c r="F69">
        <v>125</v>
      </c>
      <c r="G69">
        <f t="shared" si="48"/>
        <v>6.5641189189189181E-2</v>
      </c>
      <c r="K69">
        <v>55</v>
      </c>
      <c r="L69">
        <v>1.8700000000000001E-2</v>
      </c>
      <c r="M69">
        <f t="shared" si="42"/>
        <v>-3.7755102040816326</v>
      </c>
      <c r="N69">
        <f t="shared" si="43"/>
        <v>-6.4183673469387761E-2</v>
      </c>
      <c r="P69">
        <v>102</v>
      </c>
      <c r="Q69">
        <f t="shared" si="49"/>
        <v>6.6699879951980755E-3</v>
      </c>
      <c r="U69">
        <v>55</v>
      </c>
      <c r="V69">
        <v>4.7500000000000001E-2</v>
      </c>
      <c r="W69">
        <f t="shared" si="44"/>
        <v>-0.40540540540540543</v>
      </c>
      <c r="X69">
        <f t="shared" si="45"/>
        <v>-6.8918918918918926E-3</v>
      </c>
      <c r="Z69">
        <v>133</v>
      </c>
      <c r="AA69">
        <f t="shared" si="50"/>
        <v>-7.746921357447676E-3</v>
      </c>
      <c r="AE69">
        <v>12</v>
      </c>
      <c r="AF69">
        <v>2.3099999999999999E-2</v>
      </c>
      <c r="AG69">
        <f t="shared" si="46"/>
        <v>-4.1818181818181817</v>
      </c>
      <c r="AH69">
        <f t="shared" si="47"/>
        <v>-7.1090909090909093E-2</v>
      </c>
      <c r="AJ69">
        <v>140</v>
      </c>
      <c r="AK69">
        <f t="shared" si="51"/>
        <v>2.7097402597402592E-2</v>
      </c>
    </row>
    <row r="70" spans="1:38">
      <c r="A70">
        <v>13</v>
      </c>
      <c r="B70">
        <v>4.7500000000000001E-2</v>
      </c>
      <c r="C70">
        <f t="shared" si="40"/>
        <v>-0.99999999999999989</v>
      </c>
      <c r="D70">
        <f t="shared" si="41"/>
        <v>-1.6999999999999998E-2</v>
      </c>
      <c r="F70">
        <v>95</v>
      </c>
      <c r="G70">
        <f t="shared" si="48"/>
        <v>9.4921052631578948E-2</v>
      </c>
      <c r="K70">
        <v>56</v>
      </c>
      <c r="L70">
        <v>2.4400000000000002E-2</v>
      </c>
      <c r="M70">
        <f t="shared" si="42"/>
        <v>-3.3877551020408161</v>
      </c>
      <c r="N70">
        <f t="shared" si="43"/>
        <v>-5.7591836734693876E-2</v>
      </c>
      <c r="P70">
        <v>95</v>
      </c>
      <c r="Q70">
        <f t="shared" si="49"/>
        <v>1.9525993555316874E-2</v>
      </c>
      <c r="U70">
        <v>57</v>
      </c>
      <c r="V70">
        <v>4.1099999999999998E-2</v>
      </c>
      <c r="W70">
        <f t="shared" si="44"/>
        <v>-0.75135135135135156</v>
      </c>
      <c r="X70">
        <f t="shared" si="45"/>
        <v>-1.2772972972972977E-2</v>
      </c>
      <c r="Z70">
        <v>98</v>
      </c>
      <c r="AA70">
        <f t="shared" si="50"/>
        <v>-1.1101378929950365E-2</v>
      </c>
      <c r="AE70">
        <v>13</v>
      </c>
      <c r="AF70">
        <v>4.4600000000000001E-2</v>
      </c>
      <c r="AG70">
        <f t="shared" si="46"/>
        <v>-2.7857142857142851</v>
      </c>
      <c r="AH70">
        <f t="shared" si="47"/>
        <v>-4.7357142857142848E-2</v>
      </c>
      <c r="AJ70">
        <v>97</v>
      </c>
      <c r="AK70">
        <f t="shared" si="51"/>
        <v>6.453313696612667E-2</v>
      </c>
    </row>
    <row r="71" spans="1:38">
      <c r="A71">
        <v>14</v>
      </c>
      <c r="B71">
        <v>4.9099999999999998E-2</v>
      </c>
      <c r="C71">
        <f t="shared" si="40"/>
        <v>-0.855855855855856</v>
      </c>
      <c r="D71">
        <f t="shared" si="41"/>
        <v>-1.4549549549549554E-2</v>
      </c>
      <c r="F71">
        <v>95</v>
      </c>
      <c r="G71">
        <f t="shared" si="48"/>
        <v>9.9564011379800837E-2</v>
      </c>
      <c r="K71">
        <v>57</v>
      </c>
      <c r="L71">
        <v>1.7100000000000001E-2</v>
      </c>
      <c r="M71">
        <f t="shared" si="42"/>
        <v>-3.8843537414965987</v>
      </c>
      <c r="N71">
        <f t="shared" si="43"/>
        <v>-6.6034013605442185E-2</v>
      </c>
      <c r="P71">
        <v>95</v>
      </c>
      <c r="Q71">
        <f t="shared" si="49"/>
        <v>3.5302900107411304E-3</v>
      </c>
      <c r="U71">
        <v>56</v>
      </c>
      <c r="V71">
        <v>5.5300000000000002E-2</v>
      </c>
      <c r="W71">
        <f t="shared" si="44"/>
        <v>1.6216216216216307E-2</v>
      </c>
      <c r="X71">
        <f t="shared" si="45"/>
        <v>2.7567567567567727E-4</v>
      </c>
      <c r="Z71">
        <v>98</v>
      </c>
      <c r="AA71">
        <f t="shared" si="50"/>
        <v>1.2865526751241044E-2</v>
      </c>
      <c r="AE71">
        <v>14</v>
      </c>
      <c r="AF71">
        <v>4.3099999999999999E-2</v>
      </c>
      <c r="AG71">
        <f t="shared" si="46"/>
        <v>-2.8831168831168825</v>
      </c>
      <c r="AH71">
        <f t="shared" si="47"/>
        <v>-4.9012987012987008E-2</v>
      </c>
      <c r="AJ71">
        <v>97</v>
      </c>
      <c r="AK71">
        <f t="shared" si="51"/>
        <v>6.1460436470745755E-2</v>
      </c>
    </row>
    <row r="72" spans="1:38">
      <c r="A72">
        <v>16</v>
      </c>
      <c r="B72">
        <v>2.7699999999999999E-2</v>
      </c>
      <c r="C72">
        <f t="shared" si="40"/>
        <v>-2.7837837837837838</v>
      </c>
      <c r="D72">
        <f t="shared" si="41"/>
        <v>-4.7324324324324325E-2</v>
      </c>
      <c r="F72">
        <v>98</v>
      </c>
      <c r="G72">
        <f t="shared" si="48"/>
        <v>3.8132873690016542E-2</v>
      </c>
      <c r="K72">
        <v>59</v>
      </c>
      <c r="L72">
        <v>2.3599999999999999E-2</v>
      </c>
      <c r="M72">
        <f t="shared" si="42"/>
        <v>-3.4421768707483</v>
      </c>
      <c r="N72">
        <f t="shared" si="43"/>
        <v>-5.8517006802721108E-2</v>
      </c>
      <c r="P72">
        <v>101</v>
      </c>
      <c r="Q72">
        <f t="shared" si="49"/>
        <v>1.6818205698120803E-2</v>
      </c>
      <c r="U72">
        <v>59</v>
      </c>
      <c r="V72">
        <v>4.3099999999999999E-2</v>
      </c>
      <c r="W72">
        <f t="shared" si="44"/>
        <v>-0.64324324324324333</v>
      </c>
      <c r="X72">
        <f t="shared" si="45"/>
        <v>-1.0935135135135138E-2</v>
      </c>
      <c r="Z72">
        <v>98</v>
      </c>
      <c r="AA72">
        <f t="shared" si="50"/>
        <v>-7.7257584114727024E-3</v>
      </c>
      <c r="AE72">
        <v>15</v>
      </c>
      <c r="AF72">
        <v>2.3599999999999999E-2</v>
      </c>
      <c r="AG72">
        <f t="shared" si="46"/>
        <v>-4.1493506493506489</v>
      </c>
      <c r="AH72">
        <f t="shared" si="47"/>
        <v>-7.053896103896104E-2</v>
      </c>
      <c r="AJ72">
        <v>97</v>
      </c>
      <c r="AK72">
        <f t="shared" si="51"/>
        <v>2.1515330030793943E-2</v>
      </c>
    </row>
    <row r="73" spans="1:38">
      <c r="A73">
        <v>17</v>
      </c>
      <c r="B73">
        <v>1.55E-2</v>
      </c>
      <c r="C73">
        <f t="shared" si="40"/>
        <v>-3.8828828828828827</v>
      </c>
      <c r="D73">
        <f t="shared" si="41"/>
        <v>-6.6009009009009009E-2</v>
      </c>
      <c r="F73">
        <v>98</v>
      </c>
      <c r="G73">
        <f t="shared" si="48"/>
        <v>3.8140650854936523E-3</v>
      </c>
      <c r="K73">
        <v>60</v>
      </c>
      <c r="L73">
        <v>1.5599999999999999E-2</v>
      </c>
      <c r="M73">
        <f t="shared" si="42"/>
        <v>-3.9863945578231292</v>
      </c>
      <c r="N73">
        <f t="shared" si="43"/>
        <v>-6.7768707482993198E-2</v>
      </c>
      <c r="P73">
        <v>101</v>
      </c>
      <c r="Q73">
        <f t="shared" si="49"/>
        <v>3.3002626793292062E-4</v>
      </c>
      <c r="U73">
        <v>60</v>
      </c>
      <c r="V73">
        <v>4.36E-2</v>
      </c>
      <c r="W73">
        <f t="shared" si="44"/>
        <v>-0.61621621621621625</v>
      </c>
      <c r="X73">
        <f t="shared" si="45"/>
        <v>-1.0475675675675677E-2</v>
      </c>
      <c r="Z73">
        <v>98</v>
      </c>
      <c r="AA73">
        <f t="shared" si="50"/>
        <v>-6.881853281853284E-3</v>
      </c>
      <c r="AE73">
        <v>16</v>
      </c>
      <c r="AF73">
        <v>2.81E-2</v>
      </c>
      <c r="AG73">
        <f t="shared" si="46"/>
        <v>-3.8571428571428568</v>
      </c>
      <c r="AH73">
        <f t="shared" si="47"/>
        <v>-6.5571428571428572E-2</v>
      </c>
      <c r="AJ73">
        <v>97</v>
      </c>
      <c r="AK73">
        <f t="shared" si="51"/>
        <v>3.0733431516936666E-2</v>
      </c>
    </row>
    <row r="74" spans="1:38">
      <c r="A74">
        <v>18</v>
      </c>
      <c r="B74">
        <v>1.7500000000000002E-2</v>
      </c>
      <c r="C74">
        <f t="shared" si="40"/>
        <v>-3.7027027027027022</v>
      </c>
      <c r="D74">
        <f t="shared" si="41"/>
        <v>-6.2945945945945936E-2</v>
      </c>
      <c r="F74">
        <v>116</v>
      </c>
      <c r="G74">
        <f t="shared" si="48"/>
        <v>1.717698042870458E-2</v>
      </c>
      <c r="K74">
        <v>62</v>
      </c>
      <c r="L74">
        <v>2.5899999999999999E-2</v>
      </c>
      <c r="M74">
        <f t="shared" si="42"/>
        <v>-3.285714285714286</v>
      </c>
      <c r="N74">
        <f t="shared" si="43"/>
        <v>-5.5857142857142869E-2</v>
      </c>
      <c r="P74">
        <v>92</v>
      </c>
      <c r="Q74">
        <f t="shared" si="49"/>
        <v>2.350124223602483E-2</v>
      </c>
      <c r="U74">
        <v>62</v>
      </c>
      <c r="V74">
        <v>4.36E-2</v>
      </c>
      <c r="W74">
        <f t="shared" si="44"/>
        <v>-0.61621621621621625</v>
      </c>
      <c r="X74">
        <f t="shared" si="45"/>
        <v>-1.0475675675675677E-2</v>
      </c>
      <c r="Z74">
        <v>96</v>
      </c>
      <c r="AA74">
        <f t="shared" si="50"/>
        <v>-6.4293918918918933E-3</v>
      </c>
      <c r="AE74">
        <v>17</v>
      </c>
      <c r="AF74">
        <v>2.69E-2</v>
      </c>
      <c r="AG74">
        <f t="shared" si="46"/>
        <v>-3.9350649350649345</v>
      </c>
      <c r="AH74">
        <f t="shared" si="47"/>
        <v>-6.6896103896103898E-2</v>
      </c>
      <c r="AJ74">
        <v>105</v>
      </c>
      <c r="AK74">
        <f t="shared" si="51"/>
        <v>2.9320964749536174E-2</v>
      </c>
    </row>
    <row r="75" spans="1:38">
      <c r="A75">
        <v>19</v>
      </c>
      <c r="B75">
        <v>4.2000000000000003E-2</v>
      </c>
      <c r="C75">
        <f t="shared" ref="C75:C78" si="52">(B75-0.0586)/0.0111</f>
        <v>-1.4954954954954951</v>
      </c>
      <c r="D75">
        <f t="shared" ref="D75:D78" si="53">(C75*0.017)</f>
        <v>-2.5423423423423418E-2</v>
      </c>
      <c r="F75">
        <v>116</v>
      </c>
      <c r="G75">
        <f t="shared" si="48"/>
        <v>7.5401584342963651E-2</v>
      </c>
      <c r="K75">
        <v>63</v>
      </c>
      <c r="L75">
        <v>1.5900000000000001E-2</v>
      </c>
      <c r="M75">
        <f t="shared" ref="M75:M79" si="54">(L75-0.0742)/0.0147</f>
        <v>-3.9659863945578238</v>
      </c>
      <c r="N75">
        <f t="shared" ref="N75:N79" si="55">(M75*0.017)</f>
        <v>-6.742176870748301E-2</v>
      </c>
      <c r="P75">
        <v>92</v>
      </c>
      <c r="Q75">
        <f t="shared" si="49"/>
        <v>8.7480035492455406E-4</v>
      </c>
      <c r="U75">
        <v>63</v>
      </c>
      <c r="V75">
        <v>4.24E-2</v>
      </c>
      <c r="W75">
        <f t="shared" ref="W75:W79" si="56">(V75-0.055)/0.0185</f>
        <v>-0.68108108108108112</v>
      </c>
      <c r="X75">
        <f t="shared" ref="X75:X79" si="57">(W75*0.017)</f>
        <v>-1.1578378378378379E-2</v>
      </c>
      <c r="Z75">
        <v>96</v>
      </c>
      <c r="AA75">
        <f t="shared" si="50"/>
        <v>-8.4969594594594619E-3</v>
      </c>
      <c r="AE75">
        <v>18</v>
      </c>
      <c r="AF75">
        <v>2.3599999999999999E-2</v>
      </c>
      <c r="AG75">
        <f t="shared" ref="AG75:AG79" si="58">(AF75-0.0875)/0.0154</f>
        <v>-4.1493506493506489</v>
      </c>
      <c r="AH75">
        <f t="shared" ref="AH75:AH79" si="59">(AG75*0.017)</f>
        <v>-7.053896103896104E-2</v>
      </c>
      <c r="AJ75">
        <v>105</v>
      </c>
      <c r="AK75">
        <f t="shared" si="51"/>
        <v>2.3076066790352501E-2</v>
      </c>
    </row>
    <row r="76" spans="1:38">
      <c r="A76">
        <v>20</v>
      </c>
      <c r="B76">
        <v>2.7400000000000001E-2</v>
      </c>
      <c r="C76">
        <f t="shared" si="52"/>
        <v>-2.8108108108108105</v>
      </c>
      <c r="D76">
        <f t="shared" si="53"/>
        <v>-4.7783783783783784E-2</v>
      </c>
      <c r="F76">
        <v>93</v>
      </c>
      <c r="G76">
        <f t="shared" si="48"/>
        <v>3.6105579773321704E-2</v>
      </c>
      <c r="K76">
        <v>64</v>
      </c>
      <c r="L76">
        <v>1.44E-2</v>
      </c>
      <c r="M76">
        <f t="shared" si="54"/>
        <v>-4.0680272108843543</v>
      </c>
      <c r="N76">
        <f t="shared" si="55"/>
        <v>-6.9156462585034023E-2</v>
      </c>
      <c r="P76">
        <v>94</v>
      </c>
      <c r="Q76">
        <f t="shared" si="49"/>
        <v>-2.4293964394268451E-3</v>
      </c>
      <c r="U76">
        <v>64</v>
      </c>
      <c r="V76">
        <v>4.41E-2</v>
      </c>
      <c r="W76">
        <f t="shared" si="56"/>
        <v>-0.58918918918918917</v>
      </c>
      <c r="X76">
        <f t="shared" si="57"/>
        <v>-1.0016216216216216E-2</v>
      </c>
      <c r="Z76">
        <v>96</v>
      </c>
      <c r="AA76">
        <f t="shared" si="50"/>
        <v>-5.5679054054054052E-3</v>
      </c>
      <c r="AE76">
        <v>19</v>
      </c>
      <c r="AF76">
        <v>4.3099999999999999E-2</v>
      </c>
      <c r="AG76">
        <f t="shared" si="58"/>
        <v>-2.8831168831168825</v>
      </c>
      <c r="AH76">
        <f t="shared" si="59"/>
        <v>-4.9012987012987008E-2</v>
      </c>
      <c r="AJ76">
        <v>97</v>
      </c>
      <c r="AK76">
        <f t="shared" si="51"/>
        <v>6.1460436470745755E-2</v>
      </c>
    </row>
    <row r="77" spans="1:38">
      <c r="A77" t="s">
        <v>16</v>
      </c>
      <c r="B77">
        <v>1.9699999999999999E-2</v>
      </c>
      <c r="C77">
        <f t="shared" si="52"/>
        <v>-3.5045045045045047</v>
      </c>
      <c r="D77">
        <f t="shared" si="53"/>
        <v>-5.9576576576576584E-2</v>
      </c>
      <c r="E77">
        <f>(D77+D78)/2</f>
        <v>-6.5855855855855863E-2</v>
      </c>
      <c r="F77">
        <v>93</v>
      </c>
      <c r="G77">
        <f>(D77+0.0358)*(180/F77)+0.0593</f>
        <v>1.3280819529206608E-2</v>
      </c>
      <c r="K77">
        <v>65</v>
      </c>
      <c r="L77">
        <v>1.15E-2</v>
      </c>
      <c r="M77">
        <f t="shared" si="54"/>
        <v>-4.2653061224489806</v>
      </c>
      <c r="N77">
        <f t="shared" si="55"/>
        <v>-7.2510204081632681E-2</v>
      </c>
      <c r="P77">
        <v>94</v>
      </c>
      <c r="Q77">
        <f>(N77+0.067)*(180/P77)+0.0017</f>
        <v>-8.8514546244029997E-3</v>
      </c>
      <c r="U77">
        <v>65</v>
      </c>
      <c r="V77">
        <v>4.9500000000000002E-2</v>
      </c>
      <c r="W77">
        <f t="shared" si="56"/>
        <v>-0.2972972972972972</v>
      </c>
      <c r="X77">
        <f t="shared" si="57"/>
        <v>-5.0540540540540526E-3</v>
      </c>
      <c r="Z77">
        <v>96</v>
      </c>
      <c r="AA77">
        <f>(X77+0.0223)*(180/Z77)-0.0286</f>
        <v>3.7361486486486503E-3</v>
      </c>
      <c r="AE77">
        <v>20</v>
      </c>
      <c r="AF77">
        <v>2.8000000000000001E-2</v>
      </c>
      <c r="AG77">
        <f t="shared" si="58"/>
        <v>-3.8636363636363633</v>
      </c>
      <c r="AH77">
        <f t="shared" si="59"/>
        <v>-6.5681818181818175E-2</v>
      </c>
      <c r="AJ77">
        <v>97</v>
      </c>
      <c r="AK77">
        <f>(AH77+0.0595)*(180/AJ77)+0.042</f>
        <v>3.0528584817244624E-2</v>
      </c>
    </row>
    <row r="78" spans="1:38">
      <c r="A78" t="s">
        <v>17</v>
      </c>
      <c r="B78">
        <v>1.15E-2</v>
      </c>
      <c r="C78">
        <f t="shared" si="52"/>
        <v>-4.243243243243243</v>
      </c>
      <c r="D78">
        <f t="shared" si="53"/>
        <v>-7.2135135135135142E-2</v>
      </c>
      <c r="E78">
        <f>(E77-E58)*(180/91)</f>
        <v>-5.8048942522626747E-2</v>
      </c>
      <c r="F78">
        <v>91</v>
      </c>
      <c r="K78" t="s">
        <v>22</v>
      </c>
      <c r="L78">
        <v>1.38E-2</v>
      </c>
      <c r="M78">
        <f t="shared" si="54"/>
        <v>-4.1088435374149661</v>
      </c>
      <c r="N78">
        <f t="shared" si="55"/>
        <v>-6.9850340136054428E-2</v>
      </c>
      <c r="O78">
        <f>(N78+N79)/2</f>
        <v>-6.7884353741496609E-2</v>
      </c>
      <c r="P78">
        <v>91</v>
      </c>
      <c r="U78" t="s">
        <v>23</v>
      </c>
      <c r="V78">
        <v>5.0299999999999997E-2</v>
      </c>
      <c r="W78">
        <f t="shared" si="56"/>
        <v>-0.25405405405405423</v>
      </c>
      <c r="X78">
        <f t="shared" si="57"/>
        <v>-4.3189189189189224E-3</v>
      </c>
      <c r="Y78">
        <f>(X78+X79)/2</f>
        <v>-7.3054054054054081E-3</v>
      </c>
      <c r="Z78">
        <v>95</v>
      </c>
      <c r="AE78" t="s">
        <v>16</v>
      </c>
      <c r="AF78">
        <v>2.3599999999999999E-2</v>
      </c>
      <c r="AG78">
        <f t="shared" si="58"/>
        <v>-4.1493506493506489</v>
      </c>
      <c r="AH78">
        <f t="shared" si="59"/>
        <v>-7.053896103896104E-2</v>
      </c>
      <c r="AI78">
        <f>(AH78+AH79)/2</f>
        <v>-7.3188311688311691E-2</v>
      </c>
      <c r="AJ78">
        <v>94</v>
      </c>
    </row>
    <row r="79" spans="1:38">
      <c r="F79">
        <v>91</v>
      </c>
      <c r="K79" t="s">
        <v>23</v>
      </c>
      <c r="L79">
        <v>1.72E-2</v>
      </c>
      <c r="M79">
        <f t="shared" si="54"/>
        <v>-3.8775510204081636</v>
      </c>
      <c r="N79">
        <f t="shared" si="55"/>
        <v>-6.5918367346938789E-2</v>
      </c>
      <c r="O79">
        <f>(O78-O58)*(180/91)</f>
        <v>-1.7156313074680627E-3</v>
      </c>
      <c r="U79" t="s">
        <v>22</v>
      </c>
      <c r="V79">
        <v>4.3799999999999999E-2</v>
      </c>
      <c r="W79">
        <f t="shared" si="56"/>
        <v>-0.60540540540540555</v>
      </c>
      <c r="X79">
        <f t="shared" si="57"/>
        <v>-1.0291891891891895E-2</v>
      </c>
      <c r="Y79">
        <f>(Y78-Y58)*(180/95)</f>
        <v>2.8467140825035563E-2</v>
      </c>
      <c r="Z79">
        <v>95</v>
      </c>
      <c r="AE79" t="s">
        <v>17</v>
      </c>
      <c r="AF79">
        <v>1.8800000000000001E-2</v>
      </c>
      <c r="AG79">
        <f t="shared" si="58"/>
        <v>-4.4610389610389607</v>
      </c>
      <c r="AH79">
        <f t="shared" si="59"/>
        <v>-7.5837662337662343E-2</v>
      </c>
      <c r="AI79">
        <f>(AH78-AH58)*(180/94)</f>
        <v>-4.2065487703785584E-2</v>
      </c>
      <c r="AJ79">
        <v>94</v>
      </c>
    </row>
    <row r="81" spans="1:38">
      <c r="A81" t="s">
        <v>24</v>
      </c>
      <c r="K81" t="s">
        <v>24</v>
      </c>
      <c r="U81" t="s">
        <v>24</v>
      </c>
      <c r="AE81" t="s">
        <v>24</v>
      </c>
    </row>
    <row r="82" spans="1:38">
      <c r="A82" t="s">
        <v>7</v>
      </c>
      <c r="B82" t="s">
        <v>8</v>
      </c>
      <c r="C82" t="s">
        <v>12</v>
      </c>
      <c r="D82" t="s">
        <v>10</v>
      </c>
      <c r="F82" t="s">
        <v>11</v>
      </c>
      <c r="G82" t="s">
        <v>14</v>
      </c>
      <c r="H82" t="s">
        <v>14</v>
      </c>
      <c r="K82" t="s">
        <v>7</v>
      </c>
      <c r="L82" t="s">
        <v>8</v>
      </c>
      <c r="M82" t="s">
        <v>12</v>
      </c>
      <c r="N82" t="s">
        <v>10</v>
      </c>
      <c r="P82" t="s">
        <v>11</v>
      </c>
      <c r="U82" t="s">
        <v>7</v>
      </c>
      <c r="V82" t="s">
        <v>8</v>
      </c>
      <c r="W82" t="s">
        <v>12</v>
      </c>
      <c r="X82" t="s">
        <v>10</v>
      </c>
      <c r="Z82" t="s">
        <v>11</v>
      </c>
      <c r="AE82" t="s">
        <v>7</v>
      </c>
      <c r="AF82" t="s">
        <v>8</v>
      </c>
      <c r="AG82" t="s">
        <v>12</v>
      </c>
      <c r="AH82" t="s">
        <v>10</v>
      </c>
      <c r="AJ82" t="s">
        <v>11</v>
      </c>
    </row>
    <row r="83" spans="1:38">
      <c r="A83" t="s">
        <v>13</v>
      </c>
      <c r="B83">
        <v>1.9E-2</v>
      </c>
      <c r="C83">
        <f>(B83-0.0506)/0.0111</f>
        <v>-2.8468468468468471</v>
      </c>
      <c r="D83">
        <f>(C83*0.017)</f>
        <v>-4.8396396396396403E-2</v>
      </c>
      <c r="E83">
        <f>(D83+D84)/2</f>
        <v>-5.0617117117117125E-2</v>
      </c>
      <c r="K83" t="s">
        <v>25</v>
      </c>
      <c r="L83">
        <v>9.1999999999999998E-3</v>
      </c>
      <c r="M83">
        <f>(L83-0.0598)/0.0141</f>
        <v>-3.5886524822695036</v>
      </c>
      <c r="N83">
        <f>(M83*0.017)</f>
        <v>-6.1007092198581567E-2</v>
      </c>
      <c r="O83">
        <f>(N83+N84)/2</f>
        <v>-5.6244680851063836E-2</v>
      </c>
      <c r="Q83" t="s">
        <v>14</v>
      </c>
      <c r="R83" t="s">
        <v>14</v>
      </c>
      <c r="U83" t="s">
        <v>13</v>
      </c>
      <c r="V83">
        <v>1.4200000000000001E-2</v>
      </c>
      <c r="W83">
        <f>(V83-0.0829)/0.0162</f>
        <v>-4.2407407407407405</v>
      </c>
      <c r="X83">
        <f>(W83*0.017)</f>
        <v>-7.2092592592592597E-2</v>
      </c>
      <c r="Y83">
        <f>(X83+X84)/2</f>
        <v>-6.6006172839506175E-2</v>
      </c>
      <c r="AA83" t="s">
        <v>14</v>
      </c>
      <c r="AB83" t="s">
        <v>14</v>
      </c>
      <c r="AE83" t="s">
        <v>20</v>
      </c>
      <c r="AF83">
        <v>5.0099999999999999E-2</v>
      </c>
      <c r="AG83">
        <f>(AF83-0.0769)/0.0154</f>
        <v>-1.74025974025974</v>
      </c>
      <c r="AH83">
        <f>(AG83*0.017)</f>
        <v>-2.9584415584415581E-2</v>
      </c>
      <c r="AI83">
        <f>(AH83+AH84)/2</f>
        <v>-4.8461038961038955E-2</v>
      </c>
      <c r="AK83" t="s">
        <v>14</v>
      </c>
      <c r="AL83" t="s">
        <v>14</v>
      </c>
    </row>
    <row r="84" spans="1:38">
      <c r="A84" t="s">
        <v>15</v>
      </c>
      <c r="B84">
        <v>1.61E-2</v>
      </c>
      <c r="C84">
        <f t="shared" ref="C84:C99" si="60">(B84-0.0506)/0.0111</f>
        <v>-3.1081081081081083</v>
      </c>
      <c r="D84">
        <f t="shared" ref="D84:D99" si="61">(C84*0.017)</f>
        <v>-5.2837837837837846E-2</v>
      </c>
      <c r="K84" t="s">
        <v>15</v>
      </c>
      <c r="L84">
        <v>1.7100000000000001E-2</v>
      </c>
      <c r="M84">
        <f t="shared" ref="M84:M99" si="62">(L84-0.0598)/0.0141</f>
        <v>-3.0283687943262412</v>
      </c>
      <c r="N84">
        <f t="shared" ref="N84:N99" si="63">(M84*0.017)</f>
        <v>-5.1482269503546105E-2</v>
      </c>
      <c r="U84" t="s">
        <v>15</v>
      </c>
      <c r="V84">
        <v>2.58E-2</v>
      </c>
      <c r="W84">
        <f t="shared" ref="W84:W99" si="64">(V84-0.0829)/0.0162</f>
        <v>-3.5246913580246915</v>
      </c>
      <c r="X84">
        <f t="shared" ref="X84:X99" si="65">(W84*0.017)</f>
        <v>-5.9919753086419759E-2</v>
      </c>
      <c r="AE84" t="s">
        <v>21</v>
      </c>
      <c r="AF84">
        <v>1.5900000000000001E-2</v>
      </c>
      <c r="AG84">
        <f t="shared" ref="AG84:AG98" si="66">(AF84-0.0769)/0.0154</f>
        <v>-3.9610389610389607</v>
      </c>
      <c r="AH84">
        <f t="shared" ref="AH84:AH98" si="67">(AG84*0.017)</f>
        <v>-6.7337662337662335E-2</v>
      </c>
    </row>
    <row r="85" spans="1:38">
      <c r="A85">
        <v>3</v>
      </c>
      <c r="B85">
        <v>3.9399999999999998E-2</v>
      </c>
      <c r="C85">
        <f t="shared" si="60"/>
        <v>-1.0090090090090091</v>
      </c>
      <c r="D85">
        <f t="shared" si="61"/>
        <v>-1.7153153153153158E-2</v>
      </c>
      <c r="F85">
        <v>102</v>
      </c>
      <c r="G85">
        <f>(D85+0.0506)*(180/F85)-0.0183</f>
        <v>4.0723847376788552E-2</v>
      </c>
      <c r="H85">
        <f>(G85+G86)/2</f>
        <v>0.10612925278219396</v>
      </c>
      <c r="K85">
        <v>3</v>
      </c>
      <c r="L85">
        <v>2.5600000000000001E-2</v>
      </c>
      <c r="M85">
        <f t="shared" si="62"/>
        <v>-2.4255319148936167</v>
      </c>
      <c r="N85">
        <f t="shared" si="63"/>
        <v>-4.1234042553191484E-2</v>
      </c>
      <c r="P85">
        <v>104</v>
      </c>
      <c r="Q85">
        <f>(N85+0.0562)*(180/P85)-0.0021</f>
        <v>2.3802618657937816E-2</v>
      </c>
      <c r="R85">
        <f>(Q85+Q86)/2</f>
        <v>4.4148363338788875E-2</v>
      </c>
      <c r="U85">
        <v>3</v>
      </c>
      <c r="V85">
        <v>4.1300000000000003E-2</v>
      </c>
      <c r="W85">
        <f t="shared" si="64"/>
        <v>-2.5679012345679011</v>
      </c>
      <c r="X85">
        <f t="shared" si="65"/>
        <v>-4.3654320987654323E-2</v>
      </c>
      <c r="Z85">
        <v>107</v>
      </c>
      <c r="AA85">
        <f>(X85+0.066)*(180/Z85)-0.0162</f>
        <v>2.139086188992731E-2</v>
      </c>
      <c r="AB85">
        <f>(AA85+AA86)/2</f>
        <v>3.4012876427829686E-2</v>
      </c>
      <c r="AE85">
        <v>43</v>
      </c>
      <c r="AF85">
        <v>1.5100000000000001E-2</v>
      </c>
      <c r="AG85">
        <f t="shared" si="66"/>
        <v>-4.0129870129870122</v>
      </c>
      <c r="AH85">
        <f t="shared" si="67"/>
        <v>-6.822077922077921E-2</v>
      </c>
      <c r="AJ85">
        <v>108</v>
      </c>
      <c r="AK85">
        <f>(AH85+0.0484)*(180/AJ85)+0.052</f>
        <v>1.8965367965367977E-2</v>
      </c>
      <c r="AL85">
        <f>(AK85+AK86)/2</f>
        <v>2.7244588744588745E-2</v>
      </c>
    </row>
    <row r="86" spans="1:38">
      <c r="A86">
        <v>4</v>
      </c>
      <c r="B86">
        <v>8.7800000000000003E-2</v>
      </c>
      <c r="C86">
        <f t="shared" si="60"/>
        <v>3.3513513513513518</v>
      </c>
      <c r="D86">
        <f t="shared" si="61"/>
        <v>5.6972972972972984E-2</v>
      </c>
      <c r="F86">
        <v>102</v>
      </c>
      <c r="G86">
        <f t="shared" ref="G86:G101" si="68">(D86+0.0506)*(180/F86)-0.0183</f>
        <v>0.17153465818759936</v>
      </c>
      <c r="H86">
        <f>(G87+G88)/2</f>
        <v>3.9335410921125205E-2</v>
      </c>
      <c r="K86">
        <v>4</v>
      </c>
      <c r="L86">
        <v>4.5100000000000001E-2</v>
      </c>
      <c r="M86">
        <f t="shared" si="62"/>
        <v>-1.0425531914893615</v>
      </c>
      <c r="N86">
        <f t="shared" si="63"/>
        <v>-1.7723404255319146E-2</v>
      </c>
      <c r="P86">
        <v>104</v>
      </c>
      <c r="Q86">
        <f t="shared" ref="Q86:Q101" si="69">(N86+0.0562)*(180/P86)-0.0021</f>
        <v>6.4494108019639937E-2</v>
      </c>
      <c r="R86">
        <f>(Q87+Q88)/2</f>
        <v>-2.2988801791713376E-3</v>
      </c>
      <c r="U86">
        <v>4</v>
      </c>
      <c r="V86">
        <v>5.5599999999999997E-2</v>
      </c>
      <c r="W86">
        <f t="shared" si="64"/>
        <v>-1.6851851851851856</v>
      </c>
      <c r="X86">
        <f t="shared" si="65"/>
        <v>-2.8648148148148155E-2</v>
      </c>
      <c r="Z86">
        <v>107</v>
      </c>
      <c r="AA86">
        <f t="shared" ref="AA86:AA101" si="70">(X86+0.066)*(180/Z86)-0.0162</f>
        <v>4.6634890965732069E-2</v>
      </c>
      <c r="AB86">
        <f>(AA87+AA88)/2</f>
        <v>-1.3948842592592617E-2</v>
      </c>
      <c r="AE86">
        <v>41</v>
      </c>
      <c r="AF86">
        <v>2.41E-2</v>
      </c>
      <c r="AG86">
        <f t="shared" si="66"/>
        <v>-3.4285714285714284</v>
      </c>
      <c r="AH86">
        <f t="shared" si="67"/>
        <v>-5.8285714285714288E-2</v>
      </c>
      <c r="AJ86">
        <v>108</v>
      </c>
      <c r="AK86">
        <f t="shared" ref="AK86:AK101" si="71">(AH86+0.0484)*(180/AJ86)+0.052</f>
        <v>3.5523809523809513E-2</v>
      </c>
      <c r="AL86">
        <f>(AK87+AK88)/2</f>
        <v>8.4224924012158059E-2</v>
      </c>
    </row>
    <row r="87" spans="1:38">
      <c r="A87">
        <v>5</v>
      </c>
      <c r="B87">
        <v>4.53E-2</v>
      </c>
      <c r="C87">
        <f t="shared" si="60"/>
        <v>-0.47747747747747737</v>
      </c>
      <c r="D87">
        <f t="shared" si="61"/>
        <v>-8.1171171171171164E-3</v>
      </c>
      <c r="F87">
        <v>98</v>
      </c>
      <c r="G87">
        <f t="shared" si="68"/>
        <v>5.9729784886927748E-2</v>
      </c>
      <c r="H87">
        <f>(G89+G90)/2</f>
        <v>2.8638438438438444E-2</v>
      </c>
      <c r="K87">
        <v>5</v>
      </c>
      <c r="L87">
        <v>1.34E-2</v>
      </c>
      <c r="M87">
        <f t="shared" si="62"/>
        <v>-3.2907801418439715</v>
      </c>
      <c r="N87">
        <f t="shared" si="63"/>
        <v>-5.5943262411347519E-2</v>
      </c>
      <c r="P87">
        <v>95</v>
      </c>
      <c r="Q87">
        <f t="shared" si="69"/>
        <v>-1.6135498320268783E-3</v>
      </c>
      <c r="R87">
        <f>(Q89+Q90)/2</f>
        <v>9.075483115362085E-3</v>
      </c>
      <c r="U87">
        <v>5</v>
      </c>
      <c r="V87">
        <v>2.3599999999999999E-2</v>
      </c>
      <c r="W87">
        <f t="shared" si="64"/>
        <v>-3.6604938271604945</v>
      </c>
      <c r="X87">
        <f t="shared" si="65"/>
        <v>-6.2228395061728413E-2</v>
      </c>
      <c r="Z87">
        <v>96</v>
      </c>
      <c r="AA87">
        <f t="shared" si="70"/>
        <v>-9.1282407407407666E-3</v>
      </c>
      <c r="AB87">
        <f>(AA89+AA90)/2</f>
        <v>-2.4923976608187213E-3</v>
      </c>
      <c r="AE87">
        <v>44</v>
      </c>
      <c r="AF87">
        <v>4.1799999999999997E-2</v>
      </c>
      <c r="AG87">
        <f t="shared" si="66"/>
        <v>-2.279220779220779</v>
      </c>
      <c r="AH87">
        <f t="shared" si="67"/>
        <v>-3.8746753246753245E-2</v>
      </c>
      <c r="AJ87">
        <v>94</v>
      </c>
      <c r="AK87">
        <f t="shared" si="71"/>
        <v>7.0484940591323569E-2</v>
      </c>
      <c r="AL87">
        <f>(AK89+AK90)/2</f>
        <v>4.1226055194805197E-2</v>
      </c>
    </row>
    <row r="88" spans="1:38">
      <c r="A88">
        <v>6</v>
      </c>
      <c r="B88">
        <v>3.0800000000000001E-2</v>
      </c>
      <c r="C88">
        <f t="shared" si="60"/>
        <v>-1.7837837837837835</v>
      </c>
      <c r="D88">
        <f t="shared" si="61"/>
        <v>-3.0324324324324324E-2</v>
      </c>
      <c r="F88">
        <v>98</v>
      </c>
      <c r="G88">
        <f t="shared" si="68"/>
        <v>1.8941036955322666E-2</v>
      </c>
      <c r="H88">
        <v>5.0723847376788547E-2</v>
      </c>
      <c r="K88">
        <v>6</v>
      </c>
      <c r="L88">
        <v>1.2800000000000001E-2</v>
      </c>
      <c r="M88">
        <f t="shared" si="62"/>
        <v>-3.3333333333333335</v>
      </c>
      <c r="N88">
        <f t="shared" si="63"/>
        <v>-5.6666666666666671E-2</v>
      </c>
      <c r="P88">
        <v>95</v>
      </c>
      <c r="Q88">
        <f t="shared" si="69"/>
        <v>-2.9842105263157971E-3</v>
      </c>
      <c r="R88">
        <f>(Q91+Q92)/2</f>
        <v>7.0598904571308125E-3</v>
      </c>
      <c r="U88">
        <v>6</v>
      </c>
      <c r="V88">
        <v>1.8700000000000001E-2</v>
      </c>
      <c r="W88">
        <f t="shared" si="64"/>
        <v>-3.9629629629629637</v>
      </c>
      <c r="X88">
        <f t="shared" si="65"/>
        <v>-6.7370370370370386E-2</v>
      </c>
      <c r="Z88">
        <v>96</v>
      </c>
      <c r="AA88">
        <f t="shared" si="70"/>
        <v>-1.8769444444444467E-2</v>
      </c>
      <c r="AB88">
        <f>(AA91+AA92)/2</f>
        <v>-2.282222222222224E-2</v>
      </c>
      <c r="AE88">
        <v>45</v>
      </c>
      <c r="AF88">
        <v>5.4800000000000001E-2</v>
      </c>
      <c r="AG88">
        <f t="shared" si="66"/>
        <v>-1.4350649350649347</v>
      </c>
      <c r="AH88">
        <f t="shared" si="67"/>
        <v>-2.4396103896103891E-2</v>
      </c>
      <c r="AJ88">
        <v>94</v>
      </c>
      <c r="AK88">
        <f t="shared" si="71"/>
        <v>9.7964907432992548E-2</v>
      </c>
      <c r="AL88">
        <v>0</v>
      </c>
    </row>
    <row r="89" spans="1:38">
      <c r="A89">
        <v>7</v>
      </c>
      <c r="B89">
        <v>4.3299999999999998E-2</v>
      </c>
      <c r="C89">
        <f t="shared" si="60"/>
        <v>-0.65765765765765771</v>
      </c>
      <c r="D89">
        <f t="shared" si="61"/>
        <v>-1.1180180180180181E-2</v>
      </c>
      <c r="F89">
        <v>108</v>
      </c>
      <c r="G89">
        <f t="shared" si="68"/>
        <v>4.7399699699699704E-2</v>
      </c>
      <c r="H89">
        <f>(G93+G94)/2</f>
        <v>3.5597513513513507E-2</v>
      </c>
      <c r="K89">
        <v>7</v>
      </c>
      <c r="L89">
        <v>1.4E-2</v>
      </c>
      <c r="M89">
        <f t="shared" si="62"/>
        <v>-3.24822695035461</v>
      </c>
      <c r="N89">
        <f t="shared" si="63"/>
        <v>-5.5219858156028374E-2</v>
      </c>
      <c r="P89">
        <v>109</v>
      </c>
      <c r="Q89">
        <f t="shared" si="69"/>
        <v>-4.8141713839548045E-4</v>
      </c>
      <c r="R89">
        <f>(Q93+Q94)/2</f>
        <v>-6.5405506883604589E-3</v>
      </c>
      <c r="U89">
        <v>7</v>
      </c>
      <c r="V89">
        <v>2.9100000000000001E-2</v>
      </c>
      <c r="W89">
        <f t="shared" si="64"/>
        <v>-3.3209876543209877</v>
      </c>
      <c r="X89">
        <f t="shared" si="65"/>
        <v>-5.6456790123456793E-2</v>
      </c>
      <c r="Z89">
        <v>95</v>
      </c>
      <c r="AA89">
        <f t="shared" si="70"/>
        <v>1.8818713450292415E-3</v>
      </c>
      <c r="AB89">
        <f>(AA93+AA94)/2</f>
        <v>-6.266833751044287E-3</v>
      </c>
      <c r="AE89">
        <v>47</v>
      </c>
      <c r="AF89">
        <v>4.3099999999999999E-2</v>
      </c>
      <c r="AG89">
        <f t="shared" si="66"/>
        <v>-2.1948051948051943</v>
      </c>
      <c r="AH89">
        <f t="shared" si="67"/>
        <v>-3.7311688311688303E-2</v>
      </c>
      <c r="AJ89">
        <v>96</v>
      </c>
      <c r="AK89">
        <f t="shared" si="71"/>
        <v>7.2790584415584419E-2</v>
      </c>
      <c r="AL89">
        <v>2.1548608534322812E-2</v>
      </c>
    </row>
    <row r="90" spans="1:38">
      <c r="A90">
        <v>8</v>
      </c>
      <c r="B90">
        <v>2.86E-2</v>
      </c>
      <c r="C90">
        <f t="shared" si="60"/>
        <v>-1.9819819819819817</v>
      </c>
      <c r="D90">
        <f t="shared" si="61"/>
        <v>-3.369369369369369E-2</v>
      </c>
      <c r="F90">
        <v>108</v>
      </c>
      <c r="G90">
        <f t="shared" si="68"/>
        <v>9.8771771771771835E-3</v>
      </c>
      <c r="H90">
        <f>(G95+G96)/2</f>
        <v>1.0686059743954477E-2</v>
      </c>
      <c r="K90">
        <v>8</v>
      </c>
      <c r="L90">
        <v>2.3599999999999999E-2</v>
      </c>
      <c r="M90">
        <f t="shared" si="62"/>
        <v>-2.5673758865248226</v>
      </c>
      <c r="N90">
        <f t="shared" si="63"/>
        <v>-4.364539007092199E-2</v>
      </c>
      <c r="P90">
        <v>109</v>
      </c>
      <c r="Q90">
        <f t="shared" si="69"/>
        <v>1.863238336911965E-2</v>
      </c>
      <c r="R90">
        <f>(Q95+Q96)/2</f>
        <v>7.9810750279955146E-3</v>
      </c>
      <c r="U90">
        <v>8</v>
      </c>
      <c r="V90">
        <v>2.47E-2</v>
      </c>
      <c r="W90">
        <f t="shared" si="64"/>
        <v>-3.592592592592593</v>
      </c>
      <c r="X90">
        <f t="shared" si="65"/>
        <v>-6.1074074074074086E-2</v>
      </c>
      <c r="Z90">
        <v>95</v>
      </c>
      <c r="AA90">
        <f t="shared" si="70"/>
        <v>-6.8666666666666841E-3</v>
      </c>
      <c r="AB90">
        <f>(AA95+AA96)/2</f>
        <v>6.4355555555555555E-2</v>
      </c>
      <c r="AE90">
        <v>48</v>
      </c>
      <c r="AF90">
        <v>1.26E-2</v>
      </c>
      <c r="AG90">
        <f t="shared" si="66"/>
        <v>-4.1753246753246751</v>
      </c>
      <c r="AH90">
        <f t="shared" si="67"/>
        <v>-7.0980519480519477E-2</v>
      </c>
      <c r="AJ90">
        <v>96</v>
      </c>
      <c r="AK90">
        <f t="shared" si="71"/>
        <v>9.6615259740259751E-3</v>
      </c>
      <c r="AL90">
        <f>(AK95+AK96)/2</f>
        <v>6.4894497255321981E-2</v>
      </c>
    </row>
    <row r="91" spans="1:38">
      <c r="A91">
        <v>9</v>
      </c>
      <c r="B91">
        <v>4.3099999999999999E-2</v>
      </c>
      <c r="C91">
        <f t="shared" si="60"/>
        <v>-0.67567567567567566</v>
      </c>
      <c r="D91">
        <f t="shared" si="61"/>
        <v>-1.1486486486486487E-2</v>
      </c>
      <c r="F91">
        <v>102</v>
      </c>
      <c r="G91">
        <f t="shared" si="68"/>
        <v>5.0723847376788547E-2</v>
      </c>
      <c r="H91">
        <f>(G97+G98)/2</f>
        <v>7.8998952013237728E-2</v>
      </c>
      <c r="K91">
        <v>9</v>
      </c>
      <c r="L91">
        <v>1.0999999999999999E-2</v>
      </c>
      <c r="M91">
        <f t="shared" si="62"/>
        <v>-3.4609929078014181</v>
      </c>
      <c r="N91">
        <f t="shared" si="63"/>
        <v>-5.8836879432624112E-2</v>
      </c>
      <c r="P91">
        <v>101</v>
      </c>
      <c r="Q91">
        <f t="shared" si="69"/>
        <v>-6.7993890878449512E-3</v>
      </c>
      <c r="R91">
        <f>(Q97+Q98)/2</f>
        <v>1.0712723825574035E-2</v>
      </c>
      <c r="U91">
        <v>9</v>
      </c>
      <c r="V91">
        <v>1.4E-2</v>
      </c>
      <c r="W91">
        <f t="shared" si="64"/>
        <v>-4.2530864197530871</v>
      </c>
      <c r="X91">
        <f t="shared" si="65"/>
        <v>-7.2302469135802488E-2</v>
      </c>
      <c r="Z91">
        <v>100</v>
      </c>
      <c r="AA91">
        <f t="shared" si="70"/>
        <v>-2.7544444444444476E-2</v>
      </c>
      <c r="AB91">
        <f>(AA97+AA98)/2</f>
        <v>-1.4765759637188229E-2</v>
      </c>
      <c r="AE91">
        <v>51</v>
      </c>
      <c r="AJ91">
        <v>100</v>
      </c>
      <c r="AL91">
        <f>(AK97+AK98)/2</f>
        <v>1.7267639576917924E-2</v>
      </c>
    </row>
    <row r="92" spans="1:38">
      <c r="A92">
        <v>10</v>
      </c>
      <c r="F92">
        <v>102</v>
      </c>
      <c r="H92">
        <f>(G99+G100)/2</f>
        <v>-1.8326561043802432E-2</v>
      </c>
      <c r="K92">
        <v>10</v>
      </c>
      <c r="L92">
        <v>2.3900000000000001E-2</v>
      </c>
      <c r="M92">
        <f t="shared" si="62"/>
        <v>-2.5460992907801421</v>
      </c>
      <c r="N92">
        <f t="shared" si="63"/>
        <v>-4.3283687943262421E-2</v>
      </c>
      <c r="P92">
        <v>101</v>
      </c>
      <c r="Q92">
        <f t="shared" si="69"/>
        <v>2.0919170002106576E-2</v>
      </c>
      <c r="R92">
        <f>(Q99+Q100)/2</f>
        <v>6.432932469935302E-4</v>
      </c>
      <c r="U92">
        <v>10</v>
      </c>
      <c r="V92">
        <v>1.9E-2</v>
      </c>
      <c r="W92">
        <f t="shared" si="64"/>
        <v>-3.9444444444444446</v>
      </c>
      <c r="X92">
        <f t="shared" si="65"/>
        <v>-6.7055555555555563E-2</v>
      </c>
      <c r="Z92">
        <v>100</v>
      </c>
      <c r="AA92">
        <f t="shared" si="70"/>
        <v>-1.8100000000000005E-2</v>
      </c>
      <c r="AB92">
        <f>(AA99+AA100)/2</f>
        <v>8.3833333333333294E-3</v>
      </c>
      <c r="AE92">
        <v>52</v>
      </c>
      <c r="AJ92">
        <v>100</v>
      </c>
      <c r="AL92">
        <f>(AK99+AK100)/2</f>
        <v>0</v>
      </c>
    </row>
    <row r="93" spans="1:38">
      <c r="A93">
        <v>11</v>
      </c>
      <c r="B93">
        <v>4.2900000000000001E-2</v>
      </c>
      <c r="C93">
        <f t="shared" si="60"/>
        <v>-0.69369369369369349</v>
      </c>
      <c r="D93">
        <f t="shared" si="61"/>
        <v>-1.179279279279279E-2</v>
      </c>
      <c r="F93">
        <v>125</v>
      </c>
      <c r="G93">
        <f t="shared" si="68"/>
        <v>3.758237837837837E-2</v>
      </c>
      <c r="H93">
        <f>(G101+G102)/2</f>
        <v>3.7394856146469063E-2</v>
      </c>
      <c r="K93">
        <v>11</v>
      </c>
      <c r="L93">
        <v>9.9000000000000008E-3</v>
      </c>
      <c r="M93">
        <f t="shared" si="62"/>
        <v>-3.5390070921985815</v>
      </c>
      <c r="N93">
        <f t="shared" si="63"/>
        <v>-6.016312056737589E-2</v>
      </c>
      <c r="P93">
        <v>102</v>
      </c>
      <c r="Q93">
        <f t="shared" si="69"/>
        <v>-9.0937421777221583E-3</v>
      </c>
      <c r="R93">
        <f>(Q101+Q102)/2</f>
        <v>-2.0701222272521678E-3</v>
      </c>
      <c r="U93">
        <v>11</v>
      </c>
      <c r="V93">
        <v>3.09E-2</v>
      </c>
      <c r="W93">
        <f t="shared" si="64"/>
        <v>-3.209876543209877</v>
      </c>
      <c r="X93">
        <f t="shared" si="65"/>
        <v>-5.4567901234567916E-2</v>
      </c>
      <c r="Z93">
        <v>133</v>
      </c>
      <c r="AA93">
        <f t="shared" si="70"/>
        <v>-7.2798663324980667E-4</v>
      </c>
      <c r="AB93">
        <f>(AA101+AA102)/2</f>
        <v>-7.7314814814828658E-5</v>
      </c>
      <c r="AE93">
        <v>54</v>
      </c>
      <c r="AF93">
        <v>1.1599999999999999E-2</v>
      </c>
      <c r="AG93">
        <f t="shared" si="66"/>
        <v>-4.2402597402597397</v>
      </c>
      <c r="AH93">
        <f t="shared" si="67"/>
        <v>-7.2084415584415584E-2</v>
      </c>
      <c r="AJ93">
        <v>140</v>
      </c>
      <c r="AK93">
        <f t="shared" si="71"/>
        <v>2.1548608534322812E-2</v>
      </c>
      <c r="AL93">
        <f>(AK101+AK102)/2</f>
        <v>1.0917391886464043E-2</v>
      </c>
    </row>
    <row r="94" spans="1:38">
      <c r="A94">
        <v>12</v>
      </c>
      <c r="B94">
        <v>4.1099999999999998E-2</v>
      </c>
      <c r="C94">
        <f t="shared" si="60"/>
        <v>-0.855855855855856</v>
      </c>
      <c r="D94">
        <f t="shared" si="61"/>
        <v>-1.4549549549549554E-2</v>
      </c>
      <c r="F94">
        <v>125</v>
      </c>
      <c r="G94">
        <f t="shared" si="68"/>
        <v>3.3612648648648644E-2</v>
      </c>
      <c r="K94">
        <v>12</v>
      </c>
      <c r="L94">
        <v>1.23E-2</v>
      </c>
      <c r="M94">
        <f t="shared" si="62"/>
        <v>-3.3687943262411348</v>
      </c>
      <c r="N94">
        <f t="shared" si="63"/>
        <v>-5.7269503546099297E-2</v>
      </c>
      <c r="P94">
        <v>102</v>
      </c>
      <c r="Q94">
        <f t="shared" si="69"/>
        <v>-3.9873591989987595E-3</v>
      </c>
      <c r="U94">
        <v>12</v>
      </c>
      <c r="V94">
        <v>2.3099999999999999E-2</v>
      </c>
      <c r="W94">
        <f t="shared" si="64"/>
        <v>-3.6913580246913584</v>
      </c>
      <c r="X94">
        <f t="shared" si="65"/>
        <v>-6.2753086419753093E-2</v>
      </c>
      <c r="Z94">
        <v>133</v>
      </c>
      <c r="AA94">
        <f t="shared" si="70"/>
        <v>-1.1805680868838767E-2</v>
      </c>
      <c r="AE94">
        <v>55</v>
      </c>
      <c r="AJ94">
        <v>140</v>
      </c>
    </row>
    <row r="95" spans="1:38">
      <c r="A95">
        <v>13</v>
      </c>
      <c r="B95">
        <v>2.9100000000000001E-2</v>
      </c>
      <c r="C95">
        <f t="shared" si="60"/>
        <v>-1.9369369369369367</v>
      </c>
      <c r="D95">
        <f t="shared" si="61"/>
        <v>-3.2927927927927925E-2</v>
      </c>
      <c r="F95">
        <v>95</v>
      </c>
      <c r="G95">
        <f t="shared" si="68"/>
        <v>1.5183926031294457E-2</v>
      </c>
      <c r="K95">
        <v>13</v>
      </c>
      <c r="L95">
        <v>1.77E-2</v>
      </c>
      <c r="M95">
        <f t="shared" si="62"/>
        <v>-2.9858156028368792</v>
      </c>
      <c r="N95">
        <f t="shared" si="63"/>
        <v>-5.0758865248226953E-2</v>
      </c>
      <c r="P95">
        <v>95</v>
      </c>
      <c r="Q95">
        <f t="shared" si="69"/>
        <v>8.2095184770436674E-3</v>
      </c>
      <c r="U95">
        <v>13</v>
      </c>
      <c r="V95">
        <v>2.3E-2</v>
      </c>
      <c r="W95">
        <f t="shared" si="64"/>
        <v>-3.6975308641975313</v>
      </c>
      <c r="X95">
        <f t="shared" si="65"/>
        <v>-6.2858024691358039E-2</v>
      </c>
      <c r="Z95">
        <v>98</v>
      </c>
      <c r="AA95">
        <f t="shared" si="70"/>
        <v>-1.0429024943310676E-2</v>
      </c>
      <c r="AE95">
        <v>56</v>
      </c>
      <c r="AF95">
        <v>5.0700000000000002E-2</v>
      </c>
      <c r="AG95">
        <f t="shared" si="66"/>
        <v>-1.7012987012987009</v>
      </c>
      <c r="AH95">
        <f t="shared" si="67"/>
        <v>-2.8922077922077918E-2</v>
      </c>
      <c r="AJ95">
        <v>97</v>
      </c>
      <c r="AK95">
        <f t="shared" si="71"/>
        <v>8.8144597670370861E-2</v>
      </c>
    </row>
    <row r="96" spans="1:38">
      <c r="A96">
        <v>14</v>
      </c>
      <c r="B96">
        <v>2.5999999999999999E-2</v>
      </c>
      <c r="C96">
        <f t="shared" si="60"/>
        <v>-2.2162162162162162</v>
      </c>
      <c r="D96">
        <f t="shared" si="61"/>
        <v>-3.7675675675675681E-2</v>
      </c>
      <c r="F96">
        <v>95</v>
      </c>
      <c r="G96">
        <f t="shared" si="68"/>
        <v>6.1881934566144978E-3</v>
      </c>
      <c r="K96">
        <v>14</v>
      </c>
      <c r="L96">
        <v>1.7500000000000002E-2</v>
      </c>
      <c r="M96">
        <f t="shared" si="62"/>
        <v>-3</v>
      </c>
      <c r="N96">
        <f t="shared" si="63"/>
        <v>-5.1000000000000004E-2</v>
      </c>
      <c r="P96">
        <v>95</v>
      </c>
      <c r="Q96">
        <f t="shared" si="69"/>
        <v>7.7526315789473617E-3</v>
      </c>
      <c r="U96">
        <v>14</v>
      </c>
      <c r="V96">
        <v>0.10059999999999999</v>
      </c>
      <c r="W96">
        <f t="shared" si="64"/>
        <v>1.0925925925925923</v>
      </c>
      <c r="X96">
        <f t="shared" si="65"/>
        <v>1.8574074074074073E-2</v>
      </c>
      <c r="Z96">
        <v>98</v>
      </c>
      <c r="AA96">
        <f t="shared" si="70"/>
        <v>0.1391401360544218</v>
      </c>
      <c r="AE96">
        <v>57</v>
      </c>
      <c r="AF96">
        <v>2.8000000000000001E-2</v>
      </c>
      <c r="AG96">
        <f t="shared" si="66"/>
        <v>-3.1753246753246751</v>
      </c>
      <c r="AH96">
        <f t="shared" si="67"/>
        <v>-5.3980519480519483E-2</v>
      </c>
      <c r="AJ96">
        <v>97</v>
      </c>
      <c r="AK96">
        <f t="shared" si="71"/>
        <v>4.1644396840273115E-2</v>
      </c>
    </row>
    <row r="97" spans="1:38">
      <c r="A97">
        <v>15</v>
      </c>
      <c r="B97">
        <v>1.5299999999999999E-2</v>
      </c>
      <c r="C97">
        <f t="shared" si="60"/>
        <v>-3.1801801801801797</v>
      </c>
      <c r="D97">
        <f t="shared" si="61"/>
        <v>-5.4063063063063056E-2</v>
      </c>
      <c r="F97">
        <v>98</v>
      </c>
      <c r="G97">
        <f t="shared" si="68"/>
        <v>-2.466072807501378E-2</v>
      </c>
      <c r="K97">
        <v>15</v>
      </c>
      <c r="L97">
        <v>1.47E-2</v>
      </c>
      <c r="M97">
        <f t="shared" si="62"/>
        <v>-3.1985815602836882</v>
      </c>
      <c r="N97">
        <f t="shared" si="63"/>
        <v>-5.4375886524822704E-2</v>
      </c>
      <c r="P97">
        <v>101</v>
      </c>
      <c r="Q97">
        <f t="shared" si="69"/>
        <v>1.1508953022961706E-3</v>
      </c>
      <c r="U97">
        <v>15</v>
      </c>
      <c r="V97">
        <v>1.9199999999999998E-2</v>
      </c>
      <c r="W97">
        <f t="shared" si="64"/>
        <v>-3.9320987654320994</v>
      </c>
      <c r="X97">
        <f t="shared" si="65"/>
        <v>-6.6845679012345699E-2</v>
      </c>
      <c r="Z97">
        <v>98</v>
      </c>
      <c r="AA97">
        <f t="shared" si="70"/>
        <v>-1.7753287981859441E-2</v>
      </c>
      <c r="AE97">
        <v>59</v>
      </c>
      <c r="AF97">
        <v>1.5800000000000002E-2</v>
      </c>
      <c r="AG97">
        <f t="shared" si="66"/>
        <v>-3.9675324675324672</v>
      </c>
      <c r="AH97">
        <f t="shared" si="67"/>
        <v>-6.7448051948051951E-2</v>
      </c>
      <c r="AJ97">
        <v>97</v>
      </c>
      <c r="AK97">
        <f t="shared" si="71"/>
        <v>1.6653099477841736E-2</v>
      </c>
    </row>
    <row r="98" spans="1:38">
      <c r="A98">
        <v>16</v>
      </c>
      <c r="B98">
        <v>8.8999999999999996E-2</v>
      </c>
      <c r="C98">
        <f t="shared" si="60"/>
        <v>3.4594594594594592</v>
      </c>
      <c r="D98">
        <f t="shared" si="61"/>
        <v>5.8810810810810812E-2</v>
      </c>
      <c r="F98">
        <v>98</v>
      </c>
      <c r="G98">
        <f t="shared" si="68"/>
        <v>0.18265863210148922</v>
      </c>
      <c r="K98">
        <v>16</v>
      </c>
      <c r="L98">
        <v>2.3599999999999999E-2</v>
      </c>
      <c r="M98">
        <f t="shared" si="62"/>
        <v>-2.5673758865248226</v>
      </c>
      <c r="N98">
        <f t="shared" si="63"/>
        <v>-4.364539007092199E-2</v>
      </c>
      <c r="P98">
        <v>101</v>
      </c>
      <c r="Q98">
        <f t="shared" si="69"/>
        <v>2.02745523488519E-2</v>
      </c>
      <c r="U98">
        <v>16</v>
      </c>
      <c r="V98">
        <v>2.23E-2</v>
      </c>
      <c r="W98">
        <f t="shared" si="64"/>
        <v>-3.7407407407407409</v>
      </c>
      <c r="X98">
        <f t="shared" si="65"/>
        <v>-6.3592592592592603E-2</v>
      </c>
      <c r="Z98">
        <v>98</v>
      </c>
      <c r="AA98">
        <f t="shared" si="70"/>
        <v>-1.1778231292517019E-2</v>
      </c>
      <c r="AE98">
        <v>60</v>
      </c>
      <c r="AF98">
        <v>1.6400000000000001E-2</v>
      </c>
      <c r="AG98">
        <f t="shared" si="66"/>
        <v>-3.9285714285714284</v>
      </c>
      <c r="AH98">
        <f t="shared" si="67"/>
        <v>-6.6785714285714282E-2</v>
      </c>
      <c r="AJ98">
        <v>97</v>
      </c>
      <c r="AK98">
        <f t="shared" si="71"/>
        <v>1.7882179675994113E-2</v>
      </c>
    </row>
    <row r="99" spans="1:38">
      <c r="A99">
        <v>17</v>
      </c>
      <c r="B99">
        <v>1.43E-2</v>
      </c>
      <c r="C99">
        <f t="shared" si="60"/>
        <v>-3.2702702702702702</v>
      </c>
      <c r="D99">
        <f t="shared" si="61"/>
        <v>-5.55945945945946E-2</v>
      </c>
      <c r="F99">
        <v>116</v>
      </c>
      <c r="G99">
        <f t="shared" si="68"/>
        <v>-2.6050232991612313E-2</v>
      </c>
      <c r="K99">
        <v>17</v>
      </c>
      <c r="L99">
        <v>1.38E-2</v>
      </c>
      <c r="M99">
        <f t="shared" si="62"/>
        <v>-3.2624113475177303</v>
      </c>
      <c r="N99">
        <f t="shared" si="63"/>
        <v>-5.5460992907801418E-2</v>
      </c>
      <c r="P99">
        <v>92</v>
      </c>
      <c r="Q99">
        <f t="shared" si="69"/>
        <v>-6.5411655874190468E-4</v>
      </c>
      <c r="U99">
        <v>17</v>
      </c>
      <c r="V99">
        <v>2.4299999999999999E-2</v>
      </c>
      <c r="W99">
        <f t="shared" si="64"/>
        <v>-3.617283950617284</v>
      </c>
      <c r="X99">
        <f t="shared" si="65"/>
        <v>-6.1493827160493834E-2</v>
      </c>
      <c r="Z99">
        <v>96</v>
      </c>
      <c r="AA99">
        <f t="shared" si="70"/>
        <v>-7.7509259259259319E-3</v>
      </c>
      <c r="AE99">
        <v>62</v>
      </c>
      <c r="AJ99">
        <v>105</v>
      </c>
    </row>
    <row r="100" spans="1:38">
      <c r="A100">
        <v>18</v>
      </c>
      <c r="B100">
        <v>2.0799999999999999E-2</v>
      </c>
      <c r="C100">
        <f t="shared" ref="C100:C103" si="72">(B100-0.0506)/0.0111</f>
        <v>-2.6846846846846848</v>
      </c>
      <c r="D100">
        <f t="shared" ref="D100:D103" si="73">(C100*0.017)</f>
        <v>-4.5639639639639643E-2</v>
      </c>
      <c r="F100">
        <v>116</v>
      </c>
      <c r="G100">
        <f t="shared" si="68"/>
        <v>-1.0602889095992551E-2</v>
      </c>
      <c r="K100">
        <v>18</v>
      </c>
      <c r="L100">
        <v>1.49E-2</v>
      </c>
      <c r="M100">
        <f t="shared" ref="M100:M104" si="74">(L100-0.0598)/0.0141</f>
        <v>-3.184397163120567</v>
      </c>
      <c r="N100">
        <f t="shared" ref="N100:N104" si="75">(M100*0.017)</f>
        <v>-5.413475177304964E-2</v>
      </c>
      <c r="P100">
        <v>92</v>
      </c>
      <c r="Q100">
        <f t="shared" si="69"/>
        <v>1.9407030527289651E-3</v>
      </c>
      <c r="U100">
        <v>18</v>
      </c>
      <c r="V100">
        <v>4.07E-2</v>
      </c>
      <c r="W100">
        <f t="shared" ref="W100:W104" si="76">(V100-0.0829)/0.0162</f>
        <v>-2.6049382716049383</v>
      </c>
      <c r="X100">
        <f t="shared" ref="X100:X104" si="77">(W100*0.017)</f>
        <v>-4.4283950617283956E-2</v>
      </c>
      <c r="Z100">
        <v>96</v>
      </c>
      <c r="AA100">
        <f t="shared" si="70"/>
        <v>2.4517592592592591E-2</v>
      </c>
      <c r="AE100">
        <v>63</v>
      </c>
      <c r="AJ100">
        <v>105</v>
      </c>
    </row>
    <row r="101" spans="1:38">
      <c r="A101">
        <v>19</v>
      </c>
      <c r="B101">
        <v>4.36E-2</v>
      </c>
      <c r="C101">
        <f t="shared" si="72"/>
        <v>-0.63063063063063052</v>
      </c>
      <c r="D101">
        <f t="shared" si="73"/>
        <v>-1.0720720720720719E-2</v>
      </c>
      <c r="F101">
        <v>93</v>
      </c>
      <c r="G101">
        <f t="shared" si="68"/>
        <v>5.8885701830863141E-2</v>
      </c>
      <c r="K101">
        <v>19</v>
      </c>
      <c r="L101">
        <v>1.32E-2</v>
      </c>
      <c r="M101">
        <f t="shared" si="74"/>
        <v>-3.3049645390070923</v>
      </c>
      <c r="N101">
        <f t="shared" si="75"/>
        <v>-5.6184397163120577E-2</v>
      </c>
      <c r="P101">
        <v>94</v>
      </c>
      <c r="Q101">
        <f t="shared" si="69"/>
        <v>-2.0701222272521678E-3</v>
      </c>
      <c r="U101">
        <v>19</v>
      </c>
      <c r="V101">
        <v>2.9399999999999999E-2</v>
      </c>
      <c r="W101">
        <f t="shared" si="76"/>
        <v>-3.3024691358024696</v>
      </c>
      <c r="X101">
        <f t="shared" si="77"/>
        <v>-5.6141975308641984E-2</v>
      </c>
      <c r="Z101">
        <v>96</v>
      </c>
      <c r="AA101">
        <f t="shared" si="70"/>
        <v>2.2837962962962872E-3</v>
      </c>
      <c r="AE101">
        <v>64</v>
      </c>
      <c r="AF101">
        <v>1.34E-2</v>
      </c>
      <c r="AG101">
        <f t="shared" ref="AG101:AG104" si="78">(AF101-0.0769)/0.0154</f>
        <v>-4.1233766233766236</v>
      </c>
      <c r="AH101">
        <f t="shared" ref="AH101:AH104" si="79">(AG101*0.017)</f>
        <v>-7.0097402597402603E-2</v>
      </c>
      <c r="AJ101">
        <v>97</v>
      </c>
      <c r="AK101">
        <f t="shared" si="71"/>
        <v>1.1736778685232277E-2</v>
      </c>
    </row>
    <row r="102" spans="1:38">
      <c r="A102">
        <v>20</v>
      </c>
      <c r="B102">
        <v>2.9100000000000001E-2</v>
      </c>
      <c r="C102">
        <f t="shared" si="72"/>
        <v>-1.9369369369369367</v>
      </c>
      <c r="D102">
        <f t="shared" si="73"/>
        <v>-3.2927927927927925E-2</v>
      </c>
      <c r="F102">
        <v>93</v>
      </c>
      <c r="G102">
        <f>(D102+0.0506)*(180/F102)-0.0183</f>
        <v>1.5904010462074982E-2</v>
      </c>
      <c r="K102">
        <v>20</v>
      </c>
      <c r="L102">
        <v>1.32E-2</v>
      </c>
      <c r="M102">
        <f t="shared" si="74"/>
        <v>-3.3049645390070923</v>
      </c>
      <c r="N102">
        <f t="shared" si="75"/>
        <v>-5.6184397163120577E-2</v>
      </c>
      <c r="P102">
        <v>94</v>
      </c>
      <c r="Q102">
        <f>(N102+0.0562)*(180/P102)-0.0021</f>
        <v>-2.0701222272521678E-3</v>
      </c>
      <c r="U102">
        <v>20</v>
      </c>
      <c r="V102">
        <v>2.7E-2</v>
      </c>
      <c r="W102">
        <f t="shared" si="76"/>
        <v>-3.450617283950618</v>
      </c>
      <c r="X102">
        <f t="shared" si="77"/>
        <v>-5.8660493827160508E-2</v>
      </c>
      <c r="Z102">
        <v>96</v>
      </c>
      <c r="AA102">
        <f>(X102+0.066)*(180/Z102)-0.0162</f>
        <v>-2.4384259259259446E-3</v>
      </c>
      <c r="AE102">
        <v>65</v>
      </c>
      <c r="AF102">
        <v>1.26E-2</v>
      </c>
      <c r="AG102">
        <f t="shared" si="78"/>
        <v>-4.1753246753246751</v>
      </c>
      <c r="AH102">
        <f t="shared" si="79"/>
        <v>-7.0980519480519477E-2</v>
      </c>
      <c r="AJ102">
        <v>97</v>
      </c>
      <c r="AK102">
        <f>(AH102+0.0484)*(180/AJ102)+0.052</f>
        <v>1.0098005087695809E-2</v>
      </c>
    </row>
    <row r="103" spans="1:38">
      <c r="A103" t="s">
        <v>17</v>
      </c>
      <c r="B103">
        <v>2.3599999999999999E-2</v>
      </c>
      <c r="C103">
        <f t="shared" si="72"/>
        <v>-2.4324324324324325</v>
      </c>
      <c r="D103">
        <f t="shared" si="73"/>
        <v>-4.1351351351351352E-2</v>
      </c>
      <c r="E103">
        <f>(D103-E83)*(180/91)</f>
        <v>1.8327888327888342E-2</v>
      </c>
      <c r="F103">
        <v>91</v>
      </c>
      <c r="K103" t="s">
        <v>16</v>
      </c>
      <c r="L103">
        <v>1.3100000000000001E-2</v>
      </c>
      <c r="M103">
        <f t="shared" si="74"/>
        <v>-3.3120567375886525</v>
      </c>
      <c r="N103">
        <f t="shared" si="75"/>
        <v>-5.6304964539007095E-2</v>
      </c>
      <c r="O103">
        <f>(N103+N104)/2</f>
        <v>-5.5159574468085115E-2</v>
      </c>
      <c r="P103">
        <v>91</v>
      </c>
      <c r="U103" t="s">
        <v>16</v>
      </c>
      <c r="V103">
        <v>2.5399999999999999E-2</v>
      </c>
      <c r="W103">
        <f t="shared" si="76"/>
        <v>-3.5493827160493829</v>
      </c>
      <c r="X103">
        <f t="shared" si="77"/>
        <v>-6.0339506172839515E-2</v>
      </c>
      <c r="Y103">
        <f>(X103+X104)/2</f>
        <v>-5.7453703703703715E-2</v>
      </c>
      <c r="Z103">
        <v>95</v>
      </c>
      <c r="AE103" t="s">
        <v>23</v>
      </c>
      <c r="AF103">
        <v>2.5499999999999998E-2</v>
      </c>
      <c r="AG103">
        <f t="shared" si="78"/>
        <v>-3.3376623376623376</v>
      </c>
      <c r="AH103">
        <f t="shared" si="79"/>
        <v>-5.6740259740259744E-2</v>
      </c>
      <c r="AI103">
        <f>(AH103+AH104)/2</f>
        <v>-5.7788961038961043E-2</v>
      </c>
      <c r="AJ103">
        <v>94</v>
      </c>
    </row>
    <row r="104" spans="1:38">
      <c r="F104">
        <v>91</v>
      </c>
      <c r="K104" t="s">
        <v>17</v>
      </c>
      <c r="L104">
        <v>1.4999999999999999E-2</v>
      </c>
      <c r="M104">
        <f t="shared" si="74"/>
        <v>-3.1773049645390072</v>
      </c>
      <c r="N104">
        <f t="shared" si="75"/>
        <v>-5.4014184397163129E-2</v>
      </c>
      <c r="O104">
        <f>(O103-O83)*(180/91)</f>
        <v>2.1463642740238427E-3</v>
      </c>
      <c r="U104" t="s">
        <v>16</v>
      </c>
      <c r="V104">
        <v>3.09E-2</v>
      </c>
      <c r="W104">
        <f t="shared" si="76"/>
        <v>-3.209876543209877</v>
      </c>
      <c r="X104">
        <f t="shared" si="77"/>
        <v>-5.4567901234567916E-2</v>
      </c>
      <c r="Y104">
        <f>(Y103-Y83)*(180/95)</f>
        <v>1.6204678362573079E-2</v>
      </c>
      <c r="Z104">
        <v>95</v>
      </c>
      <c r="AE104" t="s">
        <v>26</v>
      </c>
      <c r="AF104">
        <v>2.3599999999999999E-2</v>
      </c>
      <c r="AG104">
        <f t="shared" si="78"/>
        <v>-3.4610389610389611</v>
      </c>
      <c r="AH104">
        <f t="shared" si="79"/>
        <v>-5.8837662337662341E-2</v>
      </c>
      <c r="AI104">
        <f>(AH103-AH83)*(180/94)</f>
        <v>-5.2000552638850527E-2</v>
      </c>
      <c r="AJ104">
        <v>94</v>
      </c>
    </row>
    <row r="106" spans="1:38">
      <c r="A106" t="s">
        <v>27</v>
      </c>
      <c r="K106" t="s">
        <v>27</v>
      </c>
      <c r="U106" t="s">
        <v>27</v>
      </c>
      <c r="AE106" t="s">
        <v>27</v>
      </c>
    </row>
    <row r="107" spans="1:38">
      <c r="A107" t="s">
        <v>7</v>
      </c>
      <c r="B107" t="s">
        <v>8</v>
      </c>
      <c r="C107" t="s">
        <v>12</v>
      </c>
      <c r="D107" t="s">
        <v>10</v>
      </c>
      <c r="F107" t="s">
        <v>11</v>
      </c>
      <c r="G107" t="s">
        <v>14</v>
      </c>
      <c r="H107" t="s">
        <v>14</v>
      </c>
      <c r="K107" t="s">
        <v>7</v>
      </c>
      <c r="L107" t="s">
        <v>8</v>
      </c>
      <c r="M107" t="s">
        <v>12</v>
      </c>
      <c r="N107" t="s">
        <v>10</v>
      </c>
      <c r="P107" t="s">
        <v>11</v>
      </c>
      <c r="U107" t="s">
        <v>7</v>
      </c>
      <c r="V107" t="s">
        <v>8</v>
      </c>
      <c r="W107" t="s">
        <v>12</v>
      </c>
      <c r="X107" t="s">
        <v>10</v>
      </c>
      <c r="Z107" t="s">
        <v>11</v>
      </c>
      <c r="AE107" t="s">
        <v>7</v>
      </c>
      <c r="AF107" t="s">
        <v>8</v>
      </c>
      <c r="AG107" t="s">
        <v>12</v>
      </c>
      <c r="AH107" t="s">
        <v>10</v>
      </c>
      <c r="AJ107" t="s">
        <v>11</v>
      </c>
    </row>
    <row r="108" spans="1:38">
      <c r="A108" t="s">
        <v>13</v>
      </c>
      <c r="B108">
        <v>4.1099999999999998E-2</v>
      </c>
      <c r="C108">
        <f t="shared" ref="C108:C129" si="80">(B108-0.0446)/0.0091</f>
        <v>-0.38461538461538491</v>
      </c>
      <c r="D108">
        <f t="shared" ref="D108:D129" si="81">(C108*0.017)</f>
        <v>-6.5384615384615442E-3</v>
      </c>
      <c r="E108">
        <f>(D108+D109)/2</f>
        <v>-2.1390109890109893E-2</v>
      </c>
      <c r="K108" t="s">
        <v>13</v>
      </c>
      <c r="L108">
        <v>2.7699999999999999E-2</v>
      </c>
      <c r="M108">
        <f>(L108-0.036)/0.0168</f>
        <v>-0.49404761904761896</v>
      </c>
      <c r="N108">
        <f>(M108*0.017)</f>
        <v>-8.3988095238095237E-3</v>
      </c>
      <c r="O108">
        <f>(N108+N109)/2</f>
        <v>-1.0473214285714285E-2</v>
      </c>
      <c r="Q108" t="s">
        <v>14</v>
      </c>
      <c r="R108" t="s">
        <v>14</v>
      </c>
      <c r="U108" t="s">
        <v>13</v>
      </c>
      <c r="V108">
        <v>2.6499999999999999E-2</v>
      </c>
      <c r="W108">
        <f>(V108-0.0542)/0.0164</f>
        <v>-1.6890243902439022</v>
      </c>
      <c r="X108">
        <f>(W108*0.017)</f>
        <v>-2.8713414634146339E-2</v>
      </c>
      <c r="Y108">
        <f>(X108+X109)/2</f>
        <v>-1.8399390243902438E-2</v>
      </c>
      <c r="AA108" t="s">
        <v>14</v>
      </c>
      <c r="AB108" t="s">
        <v>14</v>
      </c>
      <c r="AE108" t="s">
        <v>13</v>
      </c>
      <c r="AF108">
        <v>2.3599999999999999E-2</v>
      </c>
      <c r="AG108">
        <f>(AF108-0.0906)/0.012</f>
        <v>-5.5833333333333339</v>
      </c>
      <c r="AH108">
        <f>(AG108*0.017)</f>
        <v>-9.4916666666666677E-2</v>
      </c>
      <c r="AI108">
        <f>(AH108+AH109)/2</f>
        <v>-8.0872126436781627E-2</v>
      </c>
      <c r="AK108" t="s">
        <v>14</v>
      </c>
      <c r="AL108" t="s">
        <v>14</v>
      </c>
    </row>
    <row r="109" spans="1:38">
      <c r="A109" t="s">
        <v>15</v>
      </c>
      <c r="B109">
        <v>2.52E-2</v>
      </c>
      <c r="C109">
        <f t="shared" si="80"/>
        <v>-2.1318681318681318</v>
      </c>
      <c r="D109">
        <f t="shared" si="81"/>
        <v>-3.6241758241758244E-2</v>
      </c>
      <c r="K109" t="s">
        <v>15</v>
      </c>
      <c r="L109">
        <v>2.3599999999999999E-2</v>
      </c>
      <c r="M109">
        <f t="shared" ref="M109:M124" si="82">(L109-0.036)/0.0168</f>
        <v>-0.73809523809523803</v>
      </c>
      <c r="N109">
        <f t="shared" ref="N109:N124" si="83">(M109*0.017)</f>
        <v>-1.2547619047619047E-2</v>
      </c>
      <c r="U109" t="s">
        <v>15</v>
      </c>
      <c r="V109">
        <v>4.6399999999999997E-2</v>
      </c>
      <c r="W109">
        <f t="shared" ref="W109:W124" si="84">(V109-0.0542)/0.0164</f>
        <v>-0.47560975609756101</v>
      </c>
      <c r="X109">
        <f t="shared" ref="X109:X124" si="85">(W109*0.017)</f>
        <v>-8.0853658536585386E-3</v>
      </c>
      <c r="AE109" t="s">
        <v>15</v>
      </c>
      <c r="AF109">
        <v>2.3599999999999999E-2</v>
      </c>
      <c r="AG109">
        <v>-3.931034482758621</v>
      </c>
      <c r="AH109">
        <v>-6.6827586206896564E-2</v>
      </c>
    </row>
    <row r="110" spans="1:38">
      <c r="A110">
        <v>3</v>
      </c>
      <c r="B110">
        <v>5.67E-2</v>
      </c>
      <c r="C110">
        <f t="shared" si="80"/>
        <v>1.3296703296703296</v>
      </c>
      <c r="D110">
        <f t="shared" si="81"/>
        <v>2.2604395604395606E-2</v>
      </c>
      <c r="F110">
        <v>102</v>
      </c>
      <c r="G110">
        <f>(D110+0.0213)*(180/F110)+0.0572</f>
        <v>0.13467834518422753</v>
      </c>
      <c r="H110">
        <f>(G110+G111)/2</f>
        <v>0.14687614738202975</v>
      </c>
      <c r="K110">
        <v>3</v>
      </c>
      <c r="L110">
        <v>8.3799999999999999E-2</v>
      </c>
      <c r="M110">
        <f t="shared" si="82"/>
        <v>2.8452380952380953</v>
      </c>
      <c r="N110">
        <f t="shared" si="83"/>
        <v>4.8369047619047624E-2</v>
      </c>
      <c r="P110">
        <v>104</v>
      </c>
      <c r="Q110">
        <f>(N110+0.0104)*(180/P110)-0.0329</f>
        <v>6.8815659340659349E-2</v>
      </c>
      <c r="R110">
        <f>(Q110+Q111)/2</f>
        <v>2.7395673076923081E-2</v>
      </c>
      <c r="U110">
        <v>3</v>
      </c>
      <c r="V110">
        <v>6.59E-2</v>
      </c>
      <c r="W110">
        <f t="shared" si="84"/>
        <v>0.71341463414634154</v>
      </c>
      <c r="X110">
        <f t="shared" si="85"/>
        <v>1.2128048780487807E-2</v>
      </c>
      <c r="Z110">
        <v>107</v>
      </c>
      <c r="AA110">
        <f>(X110+0.0183)*(180/Z110)+0.0308</f>
        <v>8.198737178025986E-2</v>
      </c>
      <c r="AB110">
        <v>8.198737178025986E-2</v>
      </c>
      <c r="AE110">
        <v>3</v>
      </c>
      <c r="AF110">
        <v>1.18E-2</v>
      </c>
      <c r="AG110">
        <f t="shared" ref="AG110:AG119" si="86">(AF110-0.0906)/0.012</f>
        <v>-6.5666666666666664</v>
      </c>
      <c r="AH110">
        <f t="shared" ref="AH110:AH119" si="87">(AG110*0.017)</f>
        <v>-0.11163333333333333</v>
      </c>
      <c r="AJ110">
        <v>108</v>
      </c>
      <c r="AK110">
        <f>(AH110+0.0808)*(180/AJ110)-0.0397</f>
        <v>-9.10888888888889E-2</v>
      </c>
      <c r="AL110">
        <f>(AK110+AK111)/2</f>
        <v>-5.0086973180076641E-2</v>
      </c>
    </row>
    <row r="111" spans="1:38">
      <c r="A111">
        <v>4</v>
      </c>
      <c r="B111">
        <v>6.4100000000000004E-2</v>
      </c>
      <c r="C111">
        <f t="shared" si="80"/>
        <v>2.1428571428571432</v>
      </c>
      <c r="D111">
        <f t="shared" si="81"/>
        <v>3.6428571428571435E-2</v>
      </c>
      <c r="F111">
        <v>102</v>
      </c>
      <c r="G111">
        <f t="shared" ref="G111:G126" si="88">(D111+0.0213)*(180/F111)+0.0572</f>
        <v>0.15907394957983195</v>
      </c>
      <c r="H111">
        <f>(G112+G113)/2</f>
        <v>0.11073375196232341</v>
      </c>
      <c r="K111">
        <v>4</v>
      </c>
      <c r="L111">
        <v>3.6499999999999998E-2</v>
      </c>
      <c r="M111">
        <f t="shared" si="82"/>
        <v>2.9761904761904791E-2</v>
      </c>
      <c r="N111">
        <f t="shared" si="83"/>
        <v>5.0595238095238145E-4</v>
      </c>
      <c r="P111">
        <v>104</v>
      </c>
      <c r="Q111">
        <f t="shared" ref="Q111:Q126" si="89">(N111+0.0104)*(180/P111)-0.0329</f>
        <v>-1.4024313186813187E-2</v>
      </c>
      <c r="R111">
        <f>(Q112+Q113)/2</f>
        <v>-3.8958646616541314E-3</v>
      </c>
      <c r="U111">
        <v>4</v>
      </c>
      <c r="Z111">
        <v>107</v>
      </c>
      <c r="AB111">
        <f>(AA112+AA113)/2</f>
        <v>8.8338490853658538E-2</v>
      </c>
      <c r="AE111">
        <v>4</v>
      </c>
      <c r="AF111">
        <v>2.6599999999999999E-2</v>
      </c>
      <c r="AG111">
        <v>-3.6724137931034484</v>
      </c>
      <c r="AH111">
        <v>-6.2431034482758628E-2</v>
      </c>
      <c r="AJ111">
        <v>108</v>
      </c>
      <c r="AK111">
        <f t="shared" ref="AK111:AK126" si="90">(AH111+0.0808)*(180/AJ111)-0.0397</f>
        <v>-9.0850574712643822E-3</v>
      </c>
      <c r="AL111">
        <f>(AK112+AK113)/2</f>
        <v>1.8042021276595755E-2</v>
      </c>
    </row>
    <row r="112" spans="1:38">
      <c r="A112">
        <v>5</v>
      </c>
      <c r="B112">
        <v>4.36E-2</v>
      </c>
      <c r="C112">
        <f t="shared" si="80"/>
        <v>-0.10989010989010999</v>
      </c>
      <c r="D112">
        <f t="shared" si="81"/>
        <v>-1.8681318681318699E-3</v>
      </c>
      <c r="F112">
        <v>98</v>
      </c>
      <c r="G112">
        <f t="shared" si="88"/>
        <v>9.2891186364655751E-2</v>
      </c>
      <c r="H112">
        <f>(G114+G115)/2</f>
        <v>0.11247106227106227</v>
      </c>
      <c r="K112">
        <v>5</v>
      </c>
      <c r="L112">
        <v>2.75E-2</v>
      </c>
      <c r="M112">
        <f t="shared" si="82"/>
        <v>-0.50595238095238082</v>
      </c>
      <c r="N112">
        <f t="shared" si="83"/>
        <v>-8.6011904761904741E-3</v>
      </c>
      <c r="P112">
        <v>95</v>
      </c>
      <c r="Q112">
        <f t="shared" si="89"/>
        <v>-2.9491729323308267E-2</v>
      </c>
      <c r="R112">
        <f>(Q114+Q115)/2</f>
        <v>-3.109921363040629E-2</v>
      </c>
      <c r="U112">
        <v>5</v>
      </c>
      <c r="V112">
        <v>7.4399999999999994E-2</v>
      </c>
      <c r="W112">
        <f t="shared" si="84"/>
        <v>1.2317073170731703</v>
      </c>
      <c r="X112">
        <f t="shared" si="85"/>
        <v>2.0939024390243897E-2</v>
      </c>
      <c r="Z112">
        <v>96</v>
      </c>
      <c r="AA112">
        <f t="shared" ref="AA112:AA126" si="91">(X112+0.0183)*(180/Z112)+0.0308</f>
        <v>0.10437317073170732</v>
      </c>
      <c r="AB112">
        <f>(AA114+AA115)/2</f>
        <v>4.6618741976893474E-2</v>
      </c>
      <c r="AE112">
        <v>5</v>
      </c>
      <c r="AF112">
        <v>5.0500000000000003E-2</v>
      </c>
      <c r="AG112">
        <f t="shared" si="86"/>
        <v>-3.3416666666666663</v>
      </c>
      <c r="AH112">
        <f t="shared" si="87"/>
        <v>-5.6808333333333329E-2</v>
      </c>
      <c r="AJ112">
        <v>94</v>
      </c>
      <c r="AK112">
        <f t="shared" si="90"/>
        <v>6.2414893617021364E-3</v>
      </c>
      <c r="AL112">
        <f>(AK114+AK115)/2</f>
        <v>-4.5848437500000012E-2</v>
      </c>
    </row>
    <row r="113" spans="1:38">
      <c r="A113">
        <v>6</v>
      </c>
      <c r="B113">
        <v>5.3999999999999999E-2</v>
      </c>
      <c r="C113">
        <f t="shared" si="80"/>
        <v>1.0329670329670328</v>
      </c>
      <c r="D113">
        <f t="shared" si="81"/>
        <v>1.756043956043956E-2</v>
      </c>
      <c r="F113">
        <v>98</v>
      </c>
      <c r="G113">
        <f t="shared" si="88"/>
        <v>0.12857631755999105</v>
      </c>
      <c r="H113">
        <f>(G116+G117)/2</f>
        <v>6.4953070458952822E-2</v>
      </c>
      <c r="K113">
        <v>6</v>
      </c>
      <c r="L113">
        <v>5.4199999999999998E-2</v>
      </c>
      <c r="M113">
        <f t="shared" si="82"/>
        <v>1.0833333333333335</v>
      </c>
      <c r="N113">
        <f t="shared" si="83"/>
        <v>1.8416666666666671E-2</v>
      </c>
      <c r="P113">
        <v>95</v>
      </c>
      <c r="Q113">
        <f t="shared" si="89"/>
        <v>2.1700000000000004E-2</v>
      </c>
      <c r="R113">
        <f>(Q116+Q117)/2</f>
        <v>-1.1840594059405936E-2</v>
      </c>
      <c r="U113">
        <v>6</v>
      </c>
      <c r="V113">
        <v>5.79E-2</v>
      </c>
      <c r="W113">
        <f t="shared" si="84"/>
        <v>0.22560975609756106</v>
      </c>
      <c r="X113">
        <f t="shared" si="85"/>
        <v>3.8353658536585383E-3</v>
      </c>
      <c r="Z113">
        <v>96</v>
      </c>
      <c r="AA113">
        <f t="shared" si="91"/>
        <v>7.2303810975609756E-2</v>
      </c>
      <c r="AB113">
        <f>(AA116+AA117)/2</f>
        <v>5.3757682926829281E-2</v>
      </c>
      <c r="AE113">
        <v>6</v>
      </c>
      <c r="AF113">
        <v>5.9200000000000003E-2</v>
      </c>
      <c r="AG113">
        <f t="shared" si="86"/>
        <v>-2.6166666666666663</v>
      </c>
      <c r="AH113">
        <f t="shared" si="87"/>
        <v>-4.4483333333333326E-2</v>
      </c>
      <c r="AJ113">
        <v>94</v>
      </c>
      <c r="AK113">
        <f t="shared" si="90"/>
        <v>2.9842553191489374E-2</v>
      </c>
      <c r="AL113">
        <f>(AK116+AK117)/2</f>
        <v>-7.9645000000000021E-2</v>
      </c>
    </row>
    <row r="114" spans="1:38">
      <c r="A114">
        <v>7</v>
      </c>
      <c r="B114">
        <v>6.54E-2</v>
      </c>
      <c r="C114">
        <f t="shared" si="80"/>
        <v>2.2857142857142856</v>
      </c>
      <c r="D114">
        <f t="shared" si="81"/>
        <v>3.8857142857142861E-2</v>
      </c>
      <c r="F114">
        <v>108</v>
      </c>
      <c r="G114">
        <f t="shared" si="88"/>
        <v>0.15746190476190478</v>
      </c>
      <c r="H114">
        <f>(G118+G119)/2</f>
        <v>1.860167032967032E-2</v>
      </c>
      <c r="K114">
        <v>7</v>
      </c>
      <c r="L114">
        <v>2.4899999999999999E-2</v>
      </c>
      <c r="M114">
        <f t="shared" si="82"/>
        <v>-0.6607142857142857</v>
      </c>
      <c r="N114">
        <f t="shared" si="83"/>
        <v>-1.1232142857142857E-2</v>
      </c>
      <c r="P114">
        <v>109</v>
      </c>
      <c r="Q114">
        <f t="shared" si="89"/>
        <v>-3.4274180865006554E-2</v>
      </c>
      <c r="R114">
        <f>(Q118+Q119)/2</f>
        <v>1.5899369747899177E-2</v>
      </c>
      <c r="U114">
        <v>7</v>
      </c>
      <c r="V114">
        <v>6.9500000000000006E-2</v>
      </c>
      <c r="W114">
        <f t="shared" si="84"/>
        <v>0.93292682926829307</v>
      </c>
      <c r="X114">
        <f t="shared" si="85"/>
        <v>1.5859756097560983E-2</v>
      </c>
      <c r="Z114">
        <v>95</v>
      </c>
      <c r="AA114">
        <f t="shared" si="91"/>
        <v>9.5523748395378721E-2</v>
      </c>
      <c r="AB114">
        <f>(AA118+AA119)/2</f>
        <v>5.9284595635430037E-2</v>
      </c>
      <c r="AE114">
        <v>7</v>
      </c>
      <c r="AF114">
        <v>2.1399999999999999E-2</v>
      </c>
      <c r="AG114">
        <f t="shared" si="86"/>
        <v>-5.7666666666666666</v>
      </c>
      <c r="AH114">
        <f t="shared" si="87"/>
        <v>-9.8033333333333333E-2</v>
      </c>
      <c r="AJ114">
        <v>96</v>
      </c>
      <c r="AK114">
        <f t="shared" si="90"/>
        <v>-7.2012500000000007E-2</v>
      </c>
      <c r="AL114">
        <f>(AK118+AK119)/2</f>
        <v>3.1491071428571424E-2</v>
      </c>
    </row>
    <row r="115" spans="1:38">
      <c r="A115">
        <v>8</v>
      </c>
      <c r="B115">
        <v>3.6499999999999998E-2</v>
      </c>
      <c r="C115">
        <f t="shared" si="80"/>
        <v>-0.89010989010989039</v>
      </c>
      <c r="D115">
        <f t="shared" si="81"/>
        <v>-1.5131868131868138E-2</v>
      </c>
      <c r="F115">
        <v>108</v>
      </c>
      <c r="G115">
        <f t="shared" si="88"/>
        <v>6.7480219780219772E-2</v>
      </c>
      <c r="H115">
        <f>(G120+G121)/2</f>
        <v>-1.0223481781376512E-2</v>
      </c>
      <c r="K115">
        <v>8</v>
      </c>
      <c r="L115">
        <v>2.87E-2</v>
      </c>
      <c r="M115">
        <f t="shared" si="82"/>
        <v>-0.43452380952380942</v>
      </c>
      <c r="N115">
        <f t="shared" si="83"/>
        <v>-7.3869047619047603E-3</v>
      </c>
      <c r="P115">
        <v>109</v>
      </c>
      <c r="Q115">
        <f t="shared" si="89"/>
        <v>-2.7924246395806027E-2</v>
      </c>
      <c r="R115">
        <f>(Q120+Q121)/2</f>
        <v>-1.0199248120300753E-3</v>
      </c>
      <c r="U115">
        <v>8</v>
      </c>
      <c r="V115">
        <v>1.9699999999999999E-2</v>
      </c>
      <c r="W115">
        <f t="shared" si="84"/>
        <v>-2.1036585365853657</v>
      </c>
      <c r="X115">
        <f t="shared" si="85"/>
        <v>-3.5762195121951217E-2</v>
      </c>
      <c r="Z115">
        <v>95</v>
      </c>
      <c r="AA115">
        <f t="shared" si="91"/>
        <v>-2.2862644415917732E-3</v>
      </c>
      <c r="AB115">
        <f>(AA120+AA121)/2</f>
        <v>5.0323145843703343E-2</v>
      </c>
      <c r="AE115">
        <v>8</v>
      </c>
      <c r="AF115">
        <v>4.1099999999999998E-2</v>
      </c>
      <c r="AG115">
        <f t="shared" si="86"/>
        <v>-4.125</v>
      </c>
      <c r="AH115">
        <f t="shared" si="87"/>
        <v>-7.0125000000000007E-2</v>
      </c>
      <c r="AJ115">
        <v>96</v>
      </c>
      <c r="AK115">
        <f t="shared" si="90"/>
        <v>-1.9684375000000018E-2</v>
      </c>
      <c r="AL115">
        <f>(AK120+AK121)/2</f>
        <v>4.0074617845716309E-2</v>
      </c>
    </row>
    <row r="116" spans="1:38">
      <c r="A116">
        <v>9</v>
      </c>
      <c r="B116">
        <v>2.0899999999999998E-2</v>
      </c>
      <c r="C116">
        <f t="shared" si="80"/>
        <v>-2.6043956043956045</v>
      </c>
      <c r="D116">
        <f t="shared" si="81"/>
        <v>-4.4274725274725278E-2</v>
      </c>
      <c r="F116">
        <v>102</v>
      </c>
      <c r="G116">
        <f t="shared" si="88"/>
        <v>1.6656367162249511E-2</v>
      </c>
      <c r="H116">
        <f>(G122+G123)/2</f>
        <v>8.6200224265530381E-2</v>
      </c>
      <c r="K116">
        <v>9</v>
      </c>
      <c r="L116">
        <v>4.3099999999999999E-2</v>
      </c>
      <c r="M116">
        <f t="shared" si="82"/>
        <v>0.42261904761904778</v>
      </c>
      <c r="N116">
        <f t="shared" si="83"/>
        <v>7.1845238095238125E-3</v>
      </c>
      <c r="P116">
        <v>101</v>
      </c>
      <c r="Q116">
        <f t="shared" si="89"/>
        <v>-1.5612446958981549E-3</v>
      </c>
      <c r="R116">
        <f>(Q122+Q123)/2</f>
        <v>-4.7171852899575654E-3</v>
      </c>
      <c r="U116">
        <v>9</v>
      </c>
      <c r="V116">
        <v>4.5400000000000003E-2</v>
      </c>
      <c r="W116">
        <f t="shared" si="84"/>
        <v>-0.53658536585365824</v>
      </c>
      <c r="X116">
        <f t="shared" si="85"/>
        <v>-9.1219512195121911E-3</v>
      </c>
      <c r="Z116">
        <v>100</v>
      </c>
      <c r="AA116">
        <f t="shared" si="91"/>
        <v>4.7320487804878061E-2</v>
      </c>
      <c r="AB116">
        <f>(AA122+AA123)/2</f>
        <v>-8.3179691388750483E-3</v>
      </c>
      <c r="AE116">
        <v>9</v>
      </c>
      <c r="AF116">
        <v>2.3599999999999999E-2</v>
      </c>
      <c r="AG116">
        <f t="shared" si="86"/>
        <v>-5.5833333333333339</v>
      </c>
      <c r="AH116">
        <f t="shared" si="87"/>
        <v>-9.4916666666666677E-2</v>
      </c>
      <c r="AJ116">
        <v>100</v>
      </c>
      <c r="AK116">
        <f t="shared" si="90"/>
        <v>-6.5110000000000029E-2</v>
      </c>
      <c r="AL116">
        <f>(AK122+AK123)/2</f>
        <v>-4.409441876999648E-2</v>
      </c>
    </row>
    <row r="117" spans="1:38">
      <c r="A117">
        <v>10</v>
      </c>
      <c r="B117">
        <v>5.0200000000000002E-2</v>
      </c>
      <c r="C117">
        <f t="shared" si="80"/>
        <v>0.61538461538461542</v>
      </c>
      <c r="D117">
        <f t="shared" si="81"/>
        <v>1.0461538461538463E-2</v>
      </c>
      <c r="F117">
        <v>102</v>
      </c>
      <c r="G117">
        <f t="shared" si="88"/>
        <v>0.11324977375565612</v>
      </c>
      <c r="H117">
        <f>(G124+G125)/2</f>
        <v>1.0534028040924587E-2</v>
      </c>
      <c r="K117">
        <v>10</v>
      </c>
      <c r="L117">
        <v>3.1699999999999999E-2</v>
      </c>
      <c r="M117">
        <f t="shared" si="82"/>
        <v>-0.25595238095238088</v>
      </c>
      <c r="N117">
        <f t="shared" si="83"/>
        <v>-4.3511904761904755E-3</v>
      </c>
      <c r="P117">
        <v>101</v>
      </c>
      <c r="Q117">
        <f t="shared" si="89"/>
        <v>-2.2119943422913717E-2</v>
      </c>
      <c r="R117">
        <f>(Q124+Q125)/2</f>
        <v>2.3579425465838532E-2</v>
      </c>
      <c r="U117">
        <v>10</v>
      </c>
      <c r="V117">
        <v>5.2299999999999999E-2</v>
      </c>
      <c r="W117">
        <f t="shared" si="84"/>
        <v>-0.11585365853658529</v>
      </c>
      <c r="X117">
        <f t="shared" si="85"/>
        <v>-1.9695121951219499E-3</v>
      </c>
      <c r="Z117">
        <v>100</v>
      </c>
      <c r="AA117">
        <f t="shared" si="91"/>
        <v>6.0194878048780494E-2</v>
      </c>
      <c r="AB117">
        <f>(AA124+AA125)/2</f>
        <v>-1.7296036585365836E-2</v>
      </c>
      <c r="AE117">
        <v>10</v>
      </c>
      <c r="AF117">
        <v>1.2200000000000001E-2</v>
      </c>
      <c r="AG117">
        <f t="shared" si="86"/>
        <v>-6.5333333333333332</v>
      </c>
      <c r="AH117">
        <f t="shared" si="87"/>
        <v>-0.11106666666666667</v>
      </c>
      <c r="AJ117">
        <v>100</v>
      </c>
      <c r="AK117">
        <f t="shared" si="90"/>
        <v>-9.4180000000000014E-2</v>
      </c>
      <c r="AL117">
        <f>(AK124+AK125)/2</f>
        <v>3.4624630541871912E-2</v>
      </c>
    </row>
    <row r="118" spans="1:38">
      <c r="A118">
        <v>11</v>
      </c>
      <c r="B118">
        <v>1.6199999999999999E-2</v>
      </c>
      <c r="C118">
        <f t="shared" si="80"/>
        <v>-3.1208791208791209</v>
      </c>
      <c r="D118">
        <f t="shared" si="81"/>
        <v>-5.3054945054945062E-2</v>
      </c>
      <c r="F118">
        <v>125</v>
      </c>
      <c r="G118">
        <f t="shared" si="88"/>
        <v>1.1472879120879111E-2</v>
      </c>
      <c r="H118">
        <f>(G126+G127)/2</f>
        <v>1.7047855370435887E-3</v>
      </c>
      <c r="K118">
        <v>11</v>
      </c>
      <c r="L118">
        <v>5.8500000000000003E-2</v>
      </c>
      <c r="M118">
        <f t="shared" si="82"/>
        <v>1.3392857142857146</v>
      </c>
      <c r="N118">
        <f t="shared" si="83"/>
        <v>2.2767857142857149E-2</v>
      </c>
      <c r="P118">
        <v>102</v>
      </c>
      <c r="Q118">
        <f t="shared" si="89"/>
        <v>2.5631512605042032E-2</v>
      </c>
      <c r="R118">
        <f>(Q126+Q127)/2</f>
        <v>-6.8077507598783386E-4</v>
      </c>
      <c r="U118">
        <v>11</v>
      </c>
      <c r="V118">
        <v>3.6799999999999999E-2</v>
      </c>
      <c r="W118">
        <f t="shared" si="84"/>
        <v>-1.0609756097560974</v>
      </c>
      <c r="X118">
        <f t="shared" si="85"/>
        <v>-1.8036585365853657E-2</v>
      </c>
      <c r="Z118">
        <v>133</v>
      </c>
      <c r="AA118">
        <f t="shared" si="91"/>
        <v>3.1156501008619112E-2</v>
      </c>
      <c r="AB118">
        <f>(AA126+AA127)/2</f>
        <v>-1.787911585365853E-2</v>
      </c>
      <c r="AE118">
        <v>11</v>
      </c>
      <c r="AF118">
        <v>5.4300000000000001E-2</v>
      </c>
      <c r="AG118">
        <f t="shared" si="86"/>
        <v>-3.0249999999999999</v>
      </c>
      <c r="AH118">
        <f t="shared" si="87"/>
        <v>-5.1425000000000005E-2</v>
      </c>
      <c r="AJ118">
        <v>140</v>
      </c>
      <c r="AK118">
        <f t="shared" si="90"/>
        <v>-1.9321428571428614E-3</v>
      </c>
      <c r="AL118">
        <f>(AK126+AK127)/2</f>
        <v>-2.587365801635266E-2</v>
      </c>
    </row>
    <row r="119" spans="1:38">
      <c r="A119">
        <v>12</v>
      </c>
      <c r="B119">
        <v>2.1499999999999998E-2</v>
      </c>
      <c r="C119">
        <f t="shared" si="80"/>
        <v>-2.5384615384615388</v>
      </c>
      <c r="D119">
        <f t="shared" si="81"/>
        <v>-4.3153846153846161E-2</v>
      </c>
      <c r="F119">
        <v>125</v>
      </c>
      <c r="G119">
        <f t="shared" si="88"/>
        <v>2.5730461538461528E-2</v>
      </c>
      <c r="K119">
        <v>12</v>
      </c>
      <c r="L119">
        <v>4.7600000000000003E-2</v>
      </c>
      <c r="M119">
        <f t="shared" si="82"/>
        <v>0.69047619047619091</v>
      </c>
      <c r="N119">
        <f t="shared" si="83"/>
        <v>1.1738095238095247E-2</v>
      </c>
      <c r="P119">
        <v>102</v>
      </c>
      <c r="Q119">
        <f t="shared" si="89"/>
        <v>6.1672268907563207E-3</v>
      </c>
      <c r="U119">
        <v>12</v>
      </c>
      <c r="V119">
        <v>7.6899999999999996E-2</v>
      </c>
      <c r="W119">
        <f t="shared" si="84"/>
        <v>1.3841463414634143</v>
      </c>
      <c r="X119">
        <f t="shared" si="85"/>
        <v>2.3530487804878045E-2</v>
      </c>
      <c r="Z119">
        <v>133</v>
      </c>
      <c r="AA119">
        <f t="shared" si="91"/>
        <v>8.7412690262240966E-2</v>
      </c>
      <c r="AE119">
        <v>12</v>
      </c>
      <c r="AF119">
        <v>9.0999999999999998E-2</v>
      </c>
      <c r="AG119">
        <f t="shared" si="86"/>
        <v>3.3333333333333132E-2</v>
      </c>
      <c r="AH119">
        <f t="shared" si="87"/>
        <v>5.6666666666666324E-4</v>
      </c>
      <c r="AJ119">
        <v>140</v>
      </c>
      <c r="AK119">
        <f t="shared" si="90"/>
        <v>6.4914285714285716E-2</v>
      </c>
    </row>
    <row r="120" spans="1:38">
      <c r="A120">
        <v>13</v>
      </c>
      <c r="B120">
        <v>9.9000000000000008E-3</v>
      </c>
      <c r="C120">
        <f t="shared" si="80"/>
        <v>-3.813186813186813</v>
      </c>
      <c r="D120">
        <f t="shared" si="81"/>
        <v>-6.4824175824175823E-2</v>
      </c>
      <c r="F120">
        <v>95</v>
      </c>
      <c r="G120">
        <f t="shared" si="88"/>
        <v>-2.5266859456333127E-2</v>
      </c>
      <c r="K120">
        <v>13</v>
      </c>
      <c r="L120">
        <v>4.36E-2</v>
      </c>
      <c r="M120">
        <f t="shared" si="82"/>
        <v>0.45238095238095255</v>
      </c>
      <c r="N120">
        <f t="shared" si="83"/>
        <v>7.6904761904761938E-3</v>
      </c>
      <c r="P120">
        <v>95</v>
      </c>
      <c r="Q120">
        <f t="shared" si="89"/>
        <v>1.3766917293233094E-3</v>
      </c>
      <c r="U120">
        <v>13</v>
      </c>
      <c r="V120">
        <v>7.6999999999999999E-2</v>
      </c>
      <c r="W120">
        <f t="shared" si="84"/>
        <v>1.3902439024390243</v>
      </c>
      <c r="X120">
        <f t="shared" si="85"/>
        <v>2.3634146341463415E-2</v>
      </c>
      <c r="Z120">
        <v>98</v>
      </c>
      <c r="AA120">
        <f t="shared" si="91"/>
        <v>0.10782190144350423</v>
      </c>
      <c r="AE120">
        <v>13</v>
      </c>
      <c r="AF120">
        <v>6.3500000000000001E-2</v>
      </c>
      <c r="AG120">
        <f>(AF120-0.0692)/0.0116</f>
        <v>-0.49137931034482735</v>
      </c>
      <c r="AH120">
        <f>(AG120*0.017)</f>
        <v>-8.3534482758620653E-3</v>
      </c>
      <c r="AJ120">
        <v>97</v>
      </c>
      <c r="AK120">
        <f t="shared" si="90"/>
        <v>9.4736900106647717E-2</v>
      </c>
    </row>
    <row r="121" spans="1:38">
      <c r="A121">
        <v>14</v>
      </c>
      <c r="B121">
        <v>1.84E-2</v>
      </c>
      <c r="C121">
        <f t="shared" si="80"/>
        <v>-2.8791208791208791</v>
      </c>
      <c r="D121">
        <f t="shared" si="81"/>
        <v>-4.8945054945054946E-2</v>
      </c>
      <c r="F121">
        <v>95</v>
      </c>
      <c r="G121">
        <f t="shared" si="88"/>
        <v>4.8198958935801034E-3</v>
      </c>
      <c r="K121">
        <v>14</v>
      </c>
      <c r="L121">
        <v>4.1099999999999998E-2</v>
      </c>
      <c r="M121">
        <f t="shared" si="82"/>
        <v>0.3035714285714286</v>
      </c>
      <c r="N121">
        <f t="shared" si="83"/>
        <v>5.1607142857142867E-3</v>
      </c>
      <c r="P121">
        <v>95</v>
      </c>
      <c r="Q121">
        <f t="shared" si="89"/>
        <v>-3.41654135338346E-3</v>
      </c>
      <c r="U121">
        <v>14</v>
      </c>
      <c r="V121">
        <v>1.66E-2</v>
      </c>
      <c r="W121">
        <f t="shared" si="84"/>
        <v>-2.2926829268292677</v>
      </c>
      <c r="X121">
        <f t="shared" si="85"/>
        <v>-3.8975609756097554E-2</v>
      </c>
      <c r="Z121">
        <v>98</v>
      </c>
      <c r="AA121">
        <f t="shared" si="91"/>
        <v>-7.1756097560975451E-3</v>
      </c>
      <c r="AE121">
        <v>14</v>
      </c>
      <c r="AF121">
        <v>2.3300000000000001E-2</v>
      </c>
      <c r="AG121">
        <f t="shared" ref="AG121:AG128" si="92">(AF121-0.0692)/0.0116</f>
        <v>-3.9568965517241379</v>
      </c>
      <c r="AH121">
        <f t="shared" ref="AH121:AH128" si="93">(AG121*0.017)</f>
        <v>-6.7267241379310352E-2</v>
      </c>
      <c r="AJ121">
        <v>97</v>
      </c>
      <c r="AK121">
        <f t="shared" si="90"/>
        <v>-1.4587664415215092E-2</v>
      </c>
    </row>
    <row r="122" spans="1:38">
      <c r="A122">
        <v>15</v>
      </c>
      <c r="B122">
        <v>4.3499999999999997E-2</v>
      </c>
      <c r="C122">
        <f t="shared" si="80"/>
        <v>-0.12087912087912128</v>
      </c>
      <c r="D122">
        <f t="shared" si="81"/>
        <v>-2.0549450549450618E-3</v>
      </c>
      <c r="F122">
        <v>98</v>
      </c>
      <c r="G122">
        <f t="shared" si="88"/>
        <v>9.2548060103162133E-2</v>
      </c>
      <c r="K122">
        <v>15</v>
      </c>
      <c r="L122">
        <v>4.1099999999999998E-2</v>
      </c>
      <c r="M122">
        <f t="shared" si="82"/>
        <v>0.3035714285714286</v>
      </c>
      <c r="N122">
        <f t="shared" si="83"/>
        <v>5.1607142857142867E-3</v>
      </c>
      <c r="P122">
        <v>101</v>
      </c>
      <c r="Q122">
        <f t="shared" si="89"/>
        <v>-5.1680339462517669E-3</v>
      </c>
      <c r="U122">
        <v>15</v>
      </c>
      <c r="V122">
        <v>1.3899999999999999E-2</v>
      </c>
      <c r="W122">
        <f t="shared" si="84"/>
        <v>-2.4573170731707314</v>
      </c>
      <c r="X122">
        <f t="shared" si="85"/>
        <v>-4.1774390243902434E-2</v>
      </c>
      <c r="Z122">
        <v>98</v>
      </c>
      <c r="AA122">
        <f t="shared" si="91"/>
        <v>-1.2316226978596308E-2</v>
      </c>
      <c r="AE122">
        <v>15</v>
      </c>
      <c r="AF122">
        <v>1.4500000000000001E-2</v>
      </c>
      <c r="AG122">
        <v>-4.7155172413793105</v>
      </c>
      <c r="AH122">
        <v>-8.0163793103448289E-2</v>
      </c>
      <c r="AJ122">
        <v>97</v>
      </c>
      <c r="AK122">
        <f t="shared" si="90"/>
        <v>-3.8519409882687553E-2</v>
      </c>
    </row>
    <row r="123" spans="1:38">
      <c r="A123">
        <v>16</v>
      </c>
      <c r="B123">
        <v>3.9800000000000002E-2</v>
      </c>
      <c r="C123">
        <f t="shared" si="80"/>
        <v>-0.52747252747252726</v>
      </c>
      <c r="D123">
        <f t="shared" si="81"/>
        <v>-8.9670329670329639E-3</v>
      </c>
      <c r="F123">
        <v>98</v>
      </c>
      <c r="G123">
        <f t="shared" si="88"/>
        <v>7.985238842789863E-2</v>
      </c>
      <c r="K123">
        <v>16</v>
      </c>
      <c r="L123">
        <v>4.1599999999999998E-2</v>
      </c>
      <c r="M123">
        <f t="shared" si="82"/>
        <v>0.33333333333333343</v>
      </c>
      <c r="N123">
        <f t="shared" si="83"/>
        <v>5.6666666666666688E-3</v>
      </c>
      <c r="P123">
        <v>101</v>
      </c>
      <c r="Q123">
        <f t="shared" si="89"/>
        <v>-4.2663366336633639E-3</v>
      </c>
      <c r="U123">
        <v>16</v>
      </c>
      <c r="V123">
        <v>1.8100000000000002E-2</v>
      </c>
      <c r="W123">
        <f t="shared" si="84"/>
        <v>-2.2012195121951215</v>
      </c>
      <c r="X123">
        <f t="shared" si="85"/>
        <v>-3.7420731707317065E-2</v>
      </c>
      <c r="Z123">
        <v>98</v>
      </c>
      <c r="AA123">
        <f t="shared" si="91"/>
        <v>-4.3197112991537889E-3</v>
      </c>
      <c r="AE123">
        <v>16</v>
      </c>
      <c r="AF123">
        <v>1.04E-2</v>
      </c>
      <c r="AG123">
        <f t="shared" si="92"/>
        <v>-5.0689655172413799</v>
      </c>
      <c r="AH123">
        <f t="shared" si="93"/>
        <v>-8.6172413793103461E-2</v>
      </c>
      <c r="AJ123">
        <v>97</v>
      </c>
      <c r="AK123">
        <f t="shared" si="90"/>
        <v>-4.96694276573054E-2</v>
      </c>
    </row>
    <row r="124" spans="1:38">
      <c r="A124">
        <v>17</v>
      </c>
      <c r="B124">
        <v>1.04E-2</v>
      </c>
      <c r="C124">
        <f t="shared" si="80"/>
        <v>-3.7582417582417582</v>
      </c>
      <c r="D124">
        <f t="shared" si="81"/>
        <v>-6.3890109890109889E-2</v>
      </c>
      <c r="F124">
        <v>116</v>
      </c>
      <c r="G124">
        <f t="shared" si="88"/>
        <v>-8.8881015536187991E-3</v>
      </c>
      <c r="K124">
        <v>17</v>
      </c>
      <c r="L124">
        <v>4.5400000000000003E-2</v>
      </c>
      <c r="M124">
        <f t="shared" si="82"/>
        <v>0.55952380952380987</v>
      </c>
      <c r="N124">
        <f t="shared" si="83"/>
        <v>9.5119047619047683E-3</v>
      </c>
      <c r="P124">
        <v>92</v>
      </c>
      <c r="Q124">
        <f t="shared" si="89"/>
        <v>6.0580745341615103E-3</v>
      </c>
      <c r="U124">
        <v>17</v>
      </c>
      <c r="V124">
        <v>9.9000000000000008E-3</v>
      </c>
      <c r="W124">
        <f t="shared" si="84"/>
        <v>-2.7012195121951215</v>
      </c>
      <c r="X124">
        <f t="shared" si="85"/>
        <v>-4.5920731707317065E-2</v>
      </c>
      <c r="Z124">
        <v>96</v>
      </c>
      <c r="AA124">
        <f t="shared" si="91"/>
        <v>-2.0988871951219498E-2</v>
      </c>
      <c r="AE124">
        <v>17</v>
      </c>
      <c r="AF124">
        <v>4.9200000000000001E-2</v>
      </c>
      <c r="AG124">
        <f t="shared" si="92"/>
        <v>-1.7241379310344827</v>
      </c>
      <c r="AH124">
        <f t="shared" si="93"/>
        <v>-2.9310344827586206E-2</v>
      </c>
      <c r="AJ124">
        <v>105</v>
      </c>
      <c r="AK124">
        <f t="shared" si="90"/>
        <v>4.8567980295566485E-2</v>
      </c>
    </row>
    <row r="125" spans="1:38">
      <c r="A125">
        <v>18</v>
      </c>
      <c r="B125">
        <v>2.3800000000000002E-2</v>
      </c>
      <c r="C125">
        <f t="shared" si="80"/>
        <v>-2.2857142857142856</v>
      </c>
      <c r="D125">
        <f t="shared" si="81"/>
        <v>-3.8857142857142861E-2</v>
      </c>
      <c r="F125">
        <v>116</v>
      </c>
      <c r="G125">
        <f t="shared" si="88"/>
        <v>2.9956157635467974E-2</v>
      </c>
      <c r="K125">
        <v>18</v>
      </c>
      <c r="L125">
        <v>6.3100000000000003E-2</v>
      </c>
      <c r="M125">
        <f t="shared" ref="M125:M129" si="94">(L125-0.036)/0.0168</f>
        <v>1.6130952380952386</v>
      </c>
      <c r="N125">
        <f t="shared" ref="N125:N129" si="95">(M125*0.017)</f>
        <v>2.7422619047619057E-2</v>
      </c>
      <c r="P125">
        <v>92</v>
      </c>
      <c r="Q125">
        <f t="shared" si="89"/>
        <v>4.1100776397515554E-2</v>
      </c>
      <c r="U125">
        <v>18</v>
      </c>
      <c r="V125">
        <v>1.37E-2</v>
      </c>
      <c r="W125">
        <f t="shared" ref="W125:W129" si="96">(V125-0.0542)/0.0164</f>
        <v>-2.4695121951219505</v>
      </c>
      <c r="X125">
        <f t="shared" ref="X125:X129" si="97">(W125*0.017)</f>
        <v>-4.1981707317073159E-2</v>
      </c>
      <c r="Z125">
        <v>96</v>
      </c>
      <c r="AA125">
        <f t="shared" si="91"/>
        <v>-1.3603201219512175E-2</v>
      </c>
      <c r="AE125">
        <v>18</v>
      </c>
      <c r="AF125">
        <v>3.8100000000000002E-2</v>
      </c>
      <c r="AG125">
        <f t="shared" si="92"/>
        <v>-2.6810344827586206</v>
      </c>
      <c r="AH125">
        <f t="shared" si="93"/>
        <v>-4.5577586206896552E-2</v>
      </c>
      <c r="AJ125">
        <v>105</v>
      </c>
      <c r="AK125">
        <f t="shared" si="90"/>
        <v>2.0681280788177332E-2</v>
      </c>
    </row>
    <row r="126" spans="1:38">
      <c r="A126">
        <v>19</v>
      </c>
      <c r="B126">
        <v>1.0999999999999999E-2</v>
      </c>
      <c r="C126">
        <f t="shared" si="80"/>
        <v>-3.6923076923076925</v>
      </c>
      <c r="D126">
        <f t="shared" si="81"/>
        <v>-6.2769230769230772E-2</v>
      </c>
      <c r="F126">
        <v>93</v>
      </c>
      <c r="G126">
        <f t="shared" si="88"/>
        <v>-2.3063027295285365E-2</v>
      </c>
      <c r="K126">
        <v>19</v>
      </c>
      <c r="L126">
        <v>4.3099999999999999E-2</v>
      </c>
      <c r="M126">
        <f t="shared" si="94"/>
        <v>0.42261904761904778</v>
      </c>
      <c r="N126">
        <f t="shared" si="95"/>
        <v>7.1845238095238125E-3</v>
      </c>
      <c r="P126">
        <v>94</v>
      </c>
      <c r="Q126">
        <f t="shared" si="89"/>
        <v>7.7249240121581714E-4</v>
      </c>
      <c r="U126">
        <v>19</v>
      </c>
      <c r="V126">
        <v>1.18E-2</v>
      </c>
      <c r="W126">
        <f t="shared" si="96"/>
        <v>-2.5853658536585362</v>
      </c>
      <c r="X126">
        <f t="shared" si="97"/>
        <v>-4.3951219512195119E-2</v>
      </c>
      <c r="Z126">
        <v>96</v>
      </c>
      <c r="AA126">
        <f t="shared" si="91"/>
        <v>-1.7296036585365847E-2</v>
      </c>
      <c r="AE126">
        <v>19</v>
      </c>
      <c r="AF126">
        <v>2.1899999999999999E-2</v>
      </c>
      <c r="AG126">
        <f t="shared" si="92"/>
        <v>-4.0775862068965516</v>
      </c>
      <c r="AH126">
        <f t="shared" si="93"/>
        <v>-6.9318965517241385E-2</v>
      </c>
      <c r="AJ126">
        <v>97</v>
      </c>
      <c r="AK126">
        <f t="shared" si="90"/>
        <v>-1.8394987557767521E-2</v>
      </c>
    </row>
    <row r="127" spans="1:38">
      <c r="A127">
        <v>20</v>
      </c>
      <c r="B127">
        <v>2.47E-2</v>
      </c>
      <c r="C127">
        <f t="shared" si="80"/>
        <v>-2.186813186813187</v>
      </c>
      <c r="D127">
        <f t="shared" si="81"/>
        <v>-3.7175824175824185E-2</v>
      </c>
      <c r="F127">
        <v>93</v>
      </c>
      <c r="G127">
        <f>(D127+0.0213)*(180/F127)+0.0572</f>
        <v>2.6472598369372543E-2</v>
      </c>
      <c r="K127">
        <v>20</v>
      </c>
      <c r="L127">
        <v>4.1599999999999998E-2</v>
      </c>
      <c r="M127">
        <f t="shared" si="94"/>
        <v>0.33333333333333343</v>
      </c>
      <c r="N127">
        <f t="shared" si="95"/>
        <v>5.6666666666666688E-3</v>
      </c>
      <c r="P127">
        <v>94</v>
      </c>
      <c r="Q127">
        <f>(N127+0.0104)*(180/P127)-0.0329</f>
        <v>-2.1340425531914849E-3</v>
      </c>
      <c r="U127">
        <v>20</v>
      </c>
      <c r="V127">
        <v>1.12E-2</v>
      </c>
      <c r="W127">
        <f t="shared" si="96"/>
        <v>-2.6219512195121948</v>
      </c>
      <c r="X127">
        <f t="shared" si="97"/>
        <v>-4.4573170731707315E-2</v>
      </c>
      <c r="Z127">
        <v>96</v>
      </c>
      <c r="AA127">
        <f>(X127+0.0183)*(180/Z127)+0.0308</f>
        <v>-1.8462195121951214E-2</v>
      </c>
      <c r="AE127">
        <v>20</v>
      </c>
      <c r="AF127">
        <v>1.6400000000000001E-2</v>
      </c>
      <c r="AG127">
        <f t="shared" si="92"/>
        <v>-4.5517241379310347</v>
      </c>
      <c r="AH127">
        <f t="shared" si="93"/>
        <v>-7.737931034482759E-2</v>
      </c>
      <c r="AJ127">
        <v>97</v>
      </c>
      <c r="AK127">
        <f>(AH127+0.0808)*(180/AJ127)-0.0397</f>
        <v>-3.3352328474937798E-2</v>
      </c>
    </row>
    <row r="128" spans="1:38">
      <c r="A128" t="s">
        <v>16</v>
      </c>
      <c r="B128">
        <v>2.2700000000000001E-2</v>
      </c>
      <c r="C128">
        <f t="shared" si="80"/>
        <v>-2.4065934065934065</v>
      </c>
      <c r="D128">
        <f t="shared" si="81"/>
        <v>-4.0912087912087912E-2</v>
      </c>
      <c r="E128">
        <f>(D128+D129)/2</f>
        <v>-5.0346153846153846E-2</v>
      </c>
      <c r="F128">
        <v>91</v>
      </c>
      <c r="K128" t="s">
        <v>16</v>
      </c>
      <c r="L128">
        <v>4.3099999999999999E-2</v>
      </c>
      <c r="M128">
        <f t="shared" si="94"/>
        <v>0.42261904761904778</v>
      </c>
      <c r="N128">
        <f t="shared" si="95"/>
        <v>7.1845238095238125E-3</v>
      </c>
      <c r="O128">
        <f>(N128+N129)/2</f>
        <v>6.17261904761905E-3</v>
      </c>
      <c r="P128">
        <v>91</v>
      </c>
      <c r="U128" t="s">
        <v>16</v>
      </c>
      <c r="V128">
        <v>0.02</v>
      </c>
      <c r="W128">
        <f t="shared" si="96"/>
        <v>-2.0853658536585362</v>
      </c>
      <c r="X128">
        <f t="shared" si="97"/>
        <v>-3.5451219512195119E-2</v>
      </c>
      <c r="Y128">
        <f>(X128+X129)/2</f>
        <v>-3.4673780487804874E-2</v>
      </c>
      <c r="Z128">
        <v>95</v>
      </c>
      <c r="AE128" t="s">
        <v>16</v>
      </c>
      <c r="AF128">
        <v>1.8599999999999998E-2</v>
      </c>
      <c r="AG128">
        <f t="shared" si="92"/>
        <v>-4.362068965517242</v>
      </c>
      <c r="AH128">
        <f t="shared" si="93"/>
        <v>-7.4155172413793116E-2</v>
      </c>
      <c r="AI128">
        <f>(AH128+AH129)/2</f>
        <v>-5.6202586206896561E-2</v>
      </c>
      <c r="AJ128">
        <v>94</v>
      </c>
    </row>
    <row r="129" spans="1:36">
      <c r="A129" t="s">
        <v>17</v>
      </c>
      <c r="B129">
        <v>1.26E-2</v>
      </c>
      <c r="C129">
        <f t="shared" si="80"/>
        <v>-3.5164835164835164</v>
      </c>
      <c r="D129">
        <f t="shared" si="81"/>
        <v>-5.978021978021978E-2</v>
      </c>
      <c r="E129">
        <f>(E128-E108)*(180/91)</f>
        <v>-5.7275691341625405E-2</v>
      </c>
      <c r="F129">
        <v>91</v>
      </c>
      <c r="K129" t="s">
        <v>17</v>
      </c>
      <c r="L129">
        <v>4.1099999999999998E-2</v>
      </c>
      <c r="M129">
        <f t="shared" si="94"/>
        <v>0.3035714285714286</v>
      </c>
      <c r="N129">
        <f t="shared" si="95"/>
        <v>5.1607142857142867E-3</v>
      </c>
      <c r="O129">
        <f>(O128-O108)*(180/91)</f>
        <v>3.2925824175824181E-2</v>
      </c>
      <c r="U129" t="s">
        <v>17</v>
      </c>
      <c r="V129">
        <v>2.1499999999999998E-2</v>
      </c>
      <c r="W129">
        <f t="shared" si="96"/>
        <v>-1.99390243902439</v>
      </c>
      <c r="X129">
        <f t="shared" si="97"/>
        <v>-3.389634146341463E-2</v>
      </c>
      <c r="Y129">
        <f>(Y128-Y108)*(180/95)</f>
        <v>-3.0835686777920403E-2</v>
      </c>
      <c r="Z129">
        <v>95</v>
      </c>
      <c r="AE129" t="s">
        <v>17</v>
      </c>
      <c r="AF129">
        <v>4.3099999999999999E-2</v>
      </c>
      <c r="AG129">
        <v>-2.25</v>
      </c>
      <c r="AH129">
        <v>-3.8250000000000006E-2</v>
      </c>
      <c r="AI129">
        <f>(AH128-AH108)*(180/94)</f>
        <v>3.97560528246515E-2</v>
      </c>
      <c r="AJ129">
        <v>94</v>
      </c>
    </row>
    <row r="133" spans="1:36">
      <c r="A133" t="s">
        <v>28</v>
      </c>
    </row>
    <row r="134" spans="1:36">
      <c r="A134" t="s">
        <v>7</v>
      </c>
      <c r="B134" t="s">
        <v>8</v>
      </c>
      <c r="C134" t="s">
        <v>12</v>
      </c>
      <c r="D134" t="s">
        <v>10</v>
      </c>
      <c r="F134" t="s">
        <v>11</v>
      </c>
      <c r="G134" t="s">
        <v>14</v>
      </c>
      <c r="H134" t="s">
        <v>14</v>
      </c>
    </row>
    <row r="135" spans="1:36">
      <c r="A135" t="s">
        <v>13</v>
      </c>
      <c r="B135">
        <v>2.7400000000000001E-2</v>
      </c>
      <c r="C135">
        <f>(B135-0.0591)/0.0152</f>
        <v>-2.0855263157894735</v>
      </c>
      <c r="D135">
        <f>(C135*0.017)</f>
        <v>-3.545394736842105E-2</v>
      </c>
      <c r="E135">
        <f>(D135+D136)/2</f>
        <v>-1.2526315789473681E-2</v>
      </c>
    </row>
    <row r="136" spans="1:36">
      <c r="A136" t="s">
        <v>15</v>
      </c>
      <c r="B136">
        <v>6.8400000000000002E-2</v>
      </c>
      <c r="C136">
        <f t="shared" ref="C136:C150" si="98">(B136-0.0591)/0.0152</f>
        <v>0.61184210526315808</v>
      </c>
      <c r="D136">
        <f t="shared" ref="D136:D150" si="99">(C136*0.017)</f>
        <v>1.0401315789473687E-2</v>
      </c>
    </row>
    <row r="137" spans="1:36">
      <c r="A137">
        <v>3</v>
      </c>
      <c r="B137">
        <v>7.4099999999999999E-2</v>
      </c>
      <c r="C137">
        <f t="shared" si="98"/>
        <v>0.98684210526315785</v>
      </c>
      <c r="D137">
        <f t="shared" si="99"/>
        <v>1.6776315789473684E-2</v>
      </c>
      <c r="F137">
        <v>102</v>
      </c>
      <c r="G137">
        <f>(D137+0.0125)*(180/F137)-0.0737</f>
        <v>-2.20359133126935E-2</v>
      </c>
      <c r="H137">
        <f>(G137+G138)/2</f>
        <v>-3.8022755417956661E-2</v>
      </c>
    </row>
    <row r="138" spans="1:36">
      <c r="A138">
        <v>4</v>
      </c>
      <c r="B138">
        <v>5.79E-2</v>
      </c>
      <c r="C138">
        <f t="shared" si="98"/>
        <v>-7.8947368421052613E-2</v>
      </c>
      <c r="D138">
        <f t="shared" si="99"/>
        <v>-1.3421052631578945E-3</v>
      </c>
      <c r="F138">
        <v>102</v>
      </c>
      <c r="G138">
        <f t="shared" ref="G138:G153" si="100">(D138+0.0125)*(180/F138)-0.0737</f>
        <v>-5.4009597523219814E-2</v>
      </c>
      <c r="H138">
        <f>(G139+G140)/2</f>
        <v>-9.2750080558539214E-2</v>
      </c>
    </row>
    <row r="139" spans="1:36">
      <c r="A139">
        <v>5</v>
      </c>
      <c r="B139">
        <v>2.92E-2</v>
      </c>
      <c r="C139">
        <f t="shared" si="98"/>
        <v>-1.9671052631578947</v>
      </c>
      <c r="D139">
        <f t="shared" si="99"/>
        <v>-3.3440789473684215E-2</v>
      </c>
      <c r="F139">
        <v>98</v>
      </c>
      <c r="G139">
        <f t="shared" si="100"/>
        <v>-0.11216267454350162</v>
      </c>
      <c r="H139">
        <f>(G141+G142)/2</f>
        <v>-0.12649605263157893</v>
      </c>
    </row>
    <row r="140" spans="1:36">
      <c r="A140">
        <v>6</v>
      </c>
      <c r="B140">
        <v>4.8099999999999997E-2</v>
      </c>
      <c r="C140">
        <f t="shared" si="98"/>
        <v>-0.72368421052631593</v>
      </c>
      <c r="D140">
        <f t="shared" si="99"/>
        <v>-1.2302631578947372E-2</v>
      </c>
      <c r="F140">
        <v>98</v>
      </c>
      <c r="G140">
        <f t="shared" si="100"/>
        <v>-7.3337486573576804E-2</v>
      </c>
      <c r="H140">
        <f>(G143+G144)/2</f>
        <v>-0.13779249226006191</v>
      </c>
    </row>
    <row r="141" spans="1:36">
      <c r="A141">
        <v>7</v>
      </c>
      <c r="B141">
        <v>1.5299999999999999E-2</v>
      </c>
      <c r="C141">
        <f t="shared" si="98"/>
        <v>-2.8815789473684208</v>
      </c>
      <c r="D141">
        <f t="shared" si="99"/>
        <v>-4.8986842105263155E-2</v>
      </c>
      <c r="F141">
        <v>108</v>
      </c>
      <c r="G141">
        <f t="shared" si="100"/>
        <v>-0.13451140350877192</v>
      </c>
      <c r="H141">
        <f>(G145+G146)/2</f>
        <v>-0.11617526315789473</v>
      </c>
    </row>
    <row r="142" spans="1:36">
      <c r="A142">
        <v>8</v>
      </c>
      <c r="B142">
        <v>2.3900000000000001E-2</v>
      </c>
      <c r="C142">
        <f t="shared" si="98"/>
        <v>-2.3157894736842102</v>
      </c>
      <c r="D142">
        <f t="shared" si="99"/>
        <v>-3.9368421052631573E-2</v>
      </c>
      <c r="F142">
        <v>108</v>
      </c>
      <c r="G142">
        <f t="shared" si="100"/>
        <v>-0.11848070175438596</v>
      </c>
      <c r="H142">
        <f>(G147+G148)/2</f>
        <v>-0.13234335180055401</v>
      </c>
    </row>
    <row r="143" spans="1:36">
      <c r="A143">
        <v>9</v>
      </c>
      <c r="B143">
        <v>1.32E-2</v>
      </c>
      <c r="C143">
        <f t="shared" si="98"/>
        <v>-3.0197368421052628</v>
      </c>
      <c r="D143">
        <f t="shared" si="99"/>
        <v>-5.133552631578947E-2</v>
      </c>
      <c r="F143">
        <v>102</v>
      </c>
      <c r="G143">
        <f t="shared" si="100"/>
        <v>-0.14223328173374611</v>
      </c>
      <c r="H143">
        <f>(G149+G150)/2</f>
        <v>-0.1246935553168636</v>
      </c>
    </row>
    <row r="144" spans="1:36">
      <c r="A144">
        <v>10</v>
      </c>
      <c r="B144">
        <v>1.77E-2</v>
      </c>
      <c r="C144">
        <f t="shared" si="98"/>
        <v>-2.7236842105263159</v>
      </c>
      <c r="D144">
        <f t="shared" si="99"/>
        <v>-4.6302631578947373E-2</v>
      </c>
      <c r="F144">
        <v>102</v>
      </c>
      <c r="G144">
        <f t="shared" si="100"/>
        <v>-0.13335170278637773</v>
      </c>
      <c r="H144">
        <v>-0.14437490925589838</v>
      </c>
    </row>
    <row r="145" spans="1:8">
      <c r="A145">
        <v>11</v>
      </c>
      <c r="B145">
        <v>2.2100000000000002E-2</v>
      </c>
      <c r="C145">
        <f t="shared" si="98"/>
        <v>-2.4342105263157894</v>
      </c>
      <c r="D145">
        <f t="shared" si="99"/>
        <v>-4.1381578947368422E-2</v>
      </c>
      <c r="F145">
        <v>125</v>
      </c>
      <c r="G145">
        <f t="shared" si="100"/>
        <v>-0.11528947368421052</v>
      </c>
      <c r="H145">
        <f>(G153+G154)/2</f>
        <v>-0.13944915110356537</v>
      </c>
    </row>
    <row r="146" spans="1:8">
      <c r="A146">
        <v>12</v>
      </c>
      <c r="B146">
        <v>2.1000000000000001E-2</v>
      </c>
      <c r="C146">
        <f t="shared" si="98"/>
        <v>-2.5065789473684208</v>
      </c>
      <c r="D146">
        <f t="shared" si="99"/>
        <v>-4.2611842105263156E-2</v>
      </c>
      <c r="F146">
        <v>125</v>
      </c>
      <c r="G146">
        <f t="shared" si="100"/>
        <v>-0.11706105263157894</v>
      </c>
    </row>
    <row r="147" spans="1:8">
      <c r="A147">
        <v>13</v>
      </c>
      <c r="B147">
        <v>1.6199999999999999E-2</v>
      </c>
      <c r="C147">
        <f t="shared" si="98"/>
        <v>-2.8223684210526314</v>
      </c>
      <c r="D147">
        <f t="shared" si="99"/>
        <v>-4.7980263157894734E-2</v>
      </c>
      <c r="F147">
        <v>95</v>
      </c>
      <c r="G147">
        <f t="shared" si="100"/>
        <v>-0.14092576177285318</v>
      </c>
    </row>
    <row r="148" spans="1:8">
      <c r="A148">
        <v>14</v>
      </c>
      <c r="B148">
        <v>2.4299999999999999E-2</v>
      </c>
      <c r="C148">
        <f t="shared" si="98"/>
        <v>-2.2894736842105261</v>
      </c>
      <c r="D148">
        <f t="shared" si="99"/>
        <v>-3.8921052631578947E-2</v>
      </c>
      <c r="F148">
        <v>95</v>
      </c>
      <c r="G148">
        <f t="shared" si="100"/>
        <v>-0.12376094182825484</v>
      </c>
    </row>
    <row r="149" spans="1:8">
      <c r="A149">
        <v>15</v>
      </c>
      <c r="B149">
        <v>2.0299999999999999E-2</v>
      </c>
      <c r="C149">
        <f t="shared" si="98"/>
        <v>-2.5526315789473686</v>
      </c>
      <c r="D149">
        <f t="shared" si="99"/>
        <v>-4.3394736842105271E-2</v>
      </c>
      <c r="F149">
        <v>98</v>
      </c>
      <c r="G149">
        <f t="shared" si="100"/>
        <v>-0.13044543501611172</v>
      </c>
    </row>
    <row r="150" spans="1:8">
      <c r="A150">
        <v>16</v>
      </c>
      <c r="B150">
        <v>2.5899999999999999E-2</v>
      </c>
      <c r="C150">
        <f t="shared" si="98"/>
        <v>-2.1842105263157894</v>
      </c>
      <c r="D150">
        <f t="shared" si="99"/>
        <v>-3.7131578947368425E-2</v>
      </c>
      <c r="F150">
        <v>98</v>
      </c>
      <c r="G150">
        <f t="shared" si="100"/>
        <v>-0.11894167561761548</v>
      </c>
    </row>
    <row r="151" spans="1:8">
      <c r="A151">
        <v>17</v>
      </c>
      <c r="F151">
        <v>116</v>
      </c>
    </row>
    <row r="152" spans="1:8">
      <c r="A152">
        <v>18</v>
      </c>
      <c r="B152">
        <v>7.1999999999999998E-3</v>
      </c>
      <c r="C152">
        <f t="shared" ref="C152:C156" si="101">(B152-0.0591)/0.0152</f>
        <v>-3.4144736842105265</v>
      </c>
      <c r="D152">
        <f t="shared" ref="D152:D156" si="102">(C152*0.017)</f>
        <v>-5.8046052631578957E-2</v>
      </c>
      <c r="F152">
        <v>116</v>
      </c>
      <c r="G152">
        <f t="shared" si="100"/>
        <v>-0.14437490925589838</v>
      </c>
    </row>
    <row r="153" spans="1:8">
      <c r="A153">
        <v>19</v>
      </c>
      <c r="B153">
        <v>1.3599999999999999E-2</v>
      </c>
      <c r="C153">
        <f t="shared" si="101"/>
        <v>-2.9934210526315788</v>
      </c>
      <c r="D153">
        <f t="shared" si="102"/>
        <v>-5.0888157894736843E-2</v>
      </c>
      <c r="F153">
        <v>93</v>
      </c>
      <c r="G153">
        <f t="shared" si="100"/>
        <v>-0.14799966044142615</v>
      </c>
    </row>
    <row r="154" spans="1:8">
      <c r="A154">
        <v>20</v>
      </c>
      <c r="B154">
        <v>2.1499999999999998E-2</v>
      </c>
      <c r="C154">
        <f t="shared" si="101"/>
        <v>-2.4736842105263159</v>
      </c>
      <c r="D154">
        <f t="shared" si="102"/>
        <v>-4.2052631578947376E-2</v>
      </c>
      <c r="F154">
        <v>93</v>
      </c>
      <c r="G154">
        <f>(D154+0.0125)*(180/F154)-0.0737</f>
        <v>-0.13089864176570459</v>
      </c>
    </row>
    <row r="155" spans="1:8">
      <c r="A155" t="s">
        <v>16</v>
      </c>
      <c r="B155">
        <v>1.6400000000000001E-2</v>
      </c>
      <c r="C155">
        <f t="shared" si="101"/>
        <v>-2.8092105263157894</v>
      </c>
      <c r="D155">
        <f t="shared" si="102"/>
        <v>-4.7756578947368421E-2</v>
      </c>
      <c r="E155">
        <f>(D155+D156)/2</f>
        <v>-4.9825657894736843E-2</v>
      </c>
      <c r="F155">
        <v>91</v>
      </c>
    </row>
    <row r="156" spans="1:8">
      <c r="A156" t="s">
        <v>17</v>
      </c>
      <c r="B156">
        <v>1.2699999999999999E-2</v>
      </c>
      <c r="C156">
        <f t="shared" si="101"/>
        <v>-3.0526315789473681</v>
      </c>
      <c r="D156">
        <f t="shared" si="102"/>
        <v>-5.1894736842105264E-2</v>
      </c>
      <c r="E156">
        <f>(E155-E135)*(180/91)</f>
        <v>-7.3778918449971087E-2</v>
      </c>
      <c r="F156">
        <v>91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dcterms:created xsi:type="dcterms:W3CDTF">1998-08-19T15:36:25Z</dcterms:created>
  <dcterms:modified xsi:type="dcterms:W3CDTF">2011-06-20T15:31:58Z</dcterms:modified>
</cp:coreProperties>
</file>